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2941DE9-9972-4064-A348-19B42D8CB710}" xr6:coauthVersionLast="33" xr6:coauthVersionMax="33" xr10:uidLastSave="{00000000-0000-0000-0000-000000000000}"/>
  <bookViews>
    <workbookView xWindow="0" yWindow="0" windowWidth="23040" windowHeight="8556" tabRatio="698" firstSheet="4" activeTab="7" xr2:uid="{00000000-000D-0000-FFFF-FFFF00000000}"/>
  </bookViews>
  <sheets>
    <sheet name="Sources" sheetId="12" r:id="rId1"/>
    <sheet name="Domestic Wastewater" sheetId="14" r:id="rId2"/>
    <sheet name="Industrial Wastewater" sheetId="16" r:id="rId3"/>
    <sheet name="Urban Stormwater" sheetId="17" r:id="rId4"/>
    <sheet name="Agriculture &amp; Aquaculture" sheetId="13" r:id="rId5"/>
    <sheet name="Phosphate Detergent Ban" sheetId="20" r:id="rId6"/>
    <sheet name="step 2,3,4 - industrial" sheetId="8" state="hidden" r:id="rId7"/>
    <sheet name="Nitrogen Cost Curve" sheetId="22" r:id="rId8"/>
    <sheet name="Phosphorus Cost Curve" sheetId="23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2" l="1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B9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J9" i="20"/>
  <c r="J8" i="20"/>
  <c r="T8" i="20"/>
  <c r="T9" i="20"/>
  <c r="T10" i="20"/>
  <c r="J10" i="20"/>
  <c r="B10" i="23"/>
  <c r="C10" i="23"/>
  <c r="D10" i="23"/>
  <c r="E10" i="23"/>
  <c r="F10" i="23"/>
  <c r="G10" i="23"/>
  <c r="C10" i="22"/>
  <c r="D10" i="22"/>
  <c r="E10" i="22"/>
  <c r="F10" i="22"/>
  <c r="G10" i="22"/>
  <c r="B10" i="22"/>
  <c r="L7" i="20"/>
  <c r="N7" i="20"/>
  <c r="O7" i="20"/>
  <c r="R7" i="20"/>
  <c r="L10" i="20"/>
  <c r="I10" i="20"/>
  <c r="L9" i="20"/>
  <c r="I9" i="20"/>
  <c r="L8" i="20"/>
  <c r="N8" i="20"/>
  <c r="O8" i="20"/>
  <c r="I8" i="20"/>
  <c r="S8" i="20"/>
  <c r="Q8" i="20"/>
  <c r="J7" i="20"/>
  <c r="T7" i="20"/>
  <c r="S7" i="20"/>
  <c r="Q7" i="20"/>
  <c r="I12" i="13"/>
  <c r="K12" i="13"/>
  <c r="I10" i="13"/>
  <c r="K10" i="13"/>
  <c r="I8" i="13"/>
  <c r="K8" i="13"/>
  <c r="H13" i="13"/>
  <c r="J13" i="13"/>
  <c r="H11" i="13"/>
  <c r="J11" i="13"/>
  <c r="H9" i="13"/>
  <c r="J9" i="13"/>
  <c r="H7" i="13"/>
  <c r="J7" i="13"/>
  <c r="Q16" i="14"/>
  <c r="Q15" i="14"/>
  <c r="I15" i="14"/>
  <c r="J15" i="14"/>
  <c r="L15" i="14"/>
  <c r="N15" i="14"/>
  <c r="O15" i="14"/>
  <c r="R15" i="14"/>
  <c r="S15" i="14"/>
  <c r="T15" i="14"/>
  <c r="I16" i="14"/>
  <c r="J16" i="14"/>
  <c r="L16" i="14"/>
  <c r="N16" i="14"/>
  <c r="O16" i="14"/>
  <c r="R16" i="14"/>
  <c r="S16" i="14"/>
  <c r="T16" i="14"/>
  <c r="I17" i="14"/>
  <c r="J17" i="14"/>
  <c r="L17" i="14"/>
  <c r="I18" i="14"/>
  <c r="J18" i="14"/>
  <c r="L18" i="14"/>
  <c r="Q8" i="14"/>
  <c r="Q7" i="14"/>
  <c r="N7" i="13"/>
  <c r="O7" i="13"/>
  <c r="Q7" i="13"/>
  <c r="O9" i="17"/>
  <c r="O11" i="17"/>
  <c r="J8" i="17"/>
  <c r="K8" i="17"/>
  <c r="M8" i="17"/>
  <c r="F8" i="17"/>
  <c r="N8" i="17"/>
  <c r="J10" i="17"/>
  <c r="K10" i="17"/>
  <c r="M10" i="17"/>
  <c r="N10" i="17"/>
  <c r="O13" i="17"/>
  <c r="J13" i="17"/>
  <c r="K13" i="17"/>
  <c r="M13" i="17"/>
  <c r="J12" i="17"/>
  <c r="K12" i="17"/>
  <c r="M12" i="17"/>
  <c r="N12" i="17"/>
  <c r="J11" i="17"/>
  <c r="K11" i="17"/>
  <c r="M11" i="17"/>
  <c r="G9" i="17"/>
  <c r="F9" i="17"/>
  <c r="G8" i="17"/>
  <c r="J9" i="17"/>
  <c r="L7" i="16"/>
  <c r="N7" i="16"/>
  <c r="O7" i="16"/>
  <c r="Q7" i="16"/>
  <c r="N18" i="16"/>
  <c r="L18" i="16"/>
  <c r="O18" i="16"/>
  <c r="Q18" i="16"/>
  <c r="I18" i="16"/>
  <c r="R18" i="16"/>
  <c r="J18" i="16"/>
  <c r="N17" i="16"/>
  <c r="L17" i="16"/>
  <c r="O17" i="16"/>
  <c r="Q17" i="16"/>
  <c r="J17" i="16"/>
  <c r="I17" i="16"/>
  <c r="N16" i="16"/>
  <c r="L16" i="16"/>
  <c r="O16" i="16"/>
  <c r="Q16" i="16"/>
  <c r="J16" i="16"/>
  <c r="S16" i="16"/>
  <c r="I16" i="16"/>
  <c r="N15" i="16"/>
  <c r="L15" i="16"/>
  <c r="J15" i="16"/>
  <c r="I15" i="16"/>
  <c r="L10" i="16"/>
  <c r="J10" i="16"/>
  <c r="I10" i="16"/>
  <c r="L9" i="16"/>
  <c r="J9" i="16"/>
  <c r="I9" i="16"/>
  <c r="N8" i="16"/>
  <c r="L8" i="16"/>
  <c r="O8" i="16"/>
  <c r="Q8" i="16"/>
  <c r="J8" i="16"/>
  <c r="I8" i="16"/>
  <c r="J7" i="16"/>
  <c r="I7" i="16"/>
  <c r="K9" i="17"/>
  <c r="M9" i="17"/>
  <c r="O15" i="16"/>
  <c r="Q15" i="16"/>
  <c r="S15" i="16"/>
  <c r="R16" i="16"/>
  <c r="S17" i="16"/>
  <c r="S18" i="16"/>
  <c r="R7" i="16"/>
  <c r="R17" i="16"/>
  <c r="R8" i="16"/>
  <c r="S8" i="16"/>
  <c r="S7" i="16"/>
  <c r="R15" i="16"/>
  <c r="L9" i="14"/>
  <c r="L10" i="14"/>
  <c r="L8" i="14"/>
  <c r="L7" i="14"/>
  <c r="I9" i="14"/>
  <c r="I10" i="14"/>
  <c r="J10" i="14"/>
  <c r="J9" i="14"/>
  <c r="J8" i="14"/>
  <c r="J7" i="14"/>
  <c r="I7" i="14"/>
  <c r="I8" i="14"/>
  <c r="N8" i="14"/>
  <c r="O8" i="14"/>
  <c r="R8" i="14"/>
  <c r="S8" i="14"/>
  <c r="N7" i="14"/>
  <c r="O7" i="14"/>
  <c r="R7" i="14"/>
  <c r="S7" i="14"/>
  <c r="K25" i="13"/>
  <c r="J25" i="13"/>
  <c r="N19" i="13"/>
  <c r="O19" i="13"/>
  <c r="Q19" i="13"/>
  <c r="K19" i="13"/>
  <c r="S19" i="13"/>
  <c r="J19" i="13"/>
  <c r="N13" i="13"/>
  <c r="O13" i="13"/>
  <c r="Q13" i="13"/>
  <c r="N11" i="13"/>
  <c r="O11" i="13"/>
  <c r="Q11" i="13"/>
  <c r="N9" i="13"/>
  <c r="O9" i="13"/>
  <c r="Q9" i="13"/>
  <c r="T7" i="14"/>
  <c r="T8" i="14"/>
  <c r="R19" i="13"/>
  <c r="N47" i="8"/>
  <c r="Y47" i="8"/>
  <c r="S47" i="8"/>
  <c r="U47" i="8"/>
  <c r="K47" i="8"/>
  <c r="W47" i="8"/>
  <c r="N46" i="8"/>
  <c r="Y46" i="8"/>
  <c r="S46" i="8"/>
  <c r="U46" i="8"/>
  <c r="K46" i="8"/>
  <c r="W46" i="8"/>
  <c r="N45" i="8"/>
  <c r="Y45" i="8"/>
  <c r="S45" i="8"/>
  <c r="U45" i="8"/>
  <c r="K45" i="8"/>
  <c r="W45" i="8"/>
  <c r="N44" i="8"/>
  <c r="Y44" i="8"/>
  <c r="S44" i="8"/>
  <c r="U44" i="8"/>
  <c r="K44" i="8"/>
  <c r="W44" i="8"/>
  <c r="N43" i="8"/>
  <c r="Y43" i="8"/>
  <c r="S43" i="8"/>
  <c r="U43" i="8"/>
  <c r="K43" i="8"/>
  <c r="W43" i="8"/>
  <c r="N42" i="8"/>
  <c r="Y42" i="8"/>
  <c r="S42" i="8"/>
  <c r="U42" i="8"/>
  <c r="K42" i="8"/>
  <c r="W42" i="8"/>
  <c r="M41" i="8"/>
  <c r="L41" i="8"/>
  <c r="J41" i="8"/>
  <c r="I41" i="8"/>
  <c r="K41" i="8"/>
  <c r="H40" i="8"/>
  <c r="S39" i="8"/>
  <c r="U39" i="8"/>
  <c r="N39" i="8"/>
  <c r="Y39" i="8"/>
  <c r="K39" i="8"/>
  <c r="W39" i="8"/>
  <c r="S38" i="8"/>
  <c r="U38" i="8"/>
  <c r="N38" i="8"/>
  <c r="Y38" i="8"/>
  <c r="K38" i="8"/>
  <c r="W38" i="8"/>
  <c r="S37" i="8"/>
  <c r="U37" i="8"/>
  <c r="N37" i="8"/>
  <c r="Y37" i="8"/>
  <c r="K37" i="8"/>
  <c r="W37" i="8"/>
  <c r="S36" i="8"/>
  <c r="U36" i="8"/>
  <c r="N36" i="8"/>
  <c r="Y36" i="8"/>
  <c r="K36" i="8"/>
  <c r="W36" i="8"/>
  <c r="S35" i="8"/>
  <c r="U35" i="8"/>
  <c r="N35" i="8"/>
  <c r="Y35" i="8"/>
  <c r="K35" i="8"/>
  <c r="W35" i="8"/>
  <c r="S34" i="8"/>
  <c r="U34" i="8"/>
  <c r="N34" i="8"/>
  <c r="Y34" i="8"/>
  <c r="K34" i="8"/>
  <c r="W34" i="8"/>
  <c r="M33" i="8"/>
  <c r="L33" i="8"/>
  <c r="N33" i="8"/>
  <c r="J33" i="8"/>
  <c r="I33" i="8"/>
  <c r="K33" i="8"/>
  <c r="G32" i="8"/>
  <c r="N31" i="8"/>
  <c r="Y31" i="8"/>
  <c r="S31" i="8"/>
  <c r="U31" i="8"/>
  <c r="K31" i="8"/>
  <c r="W31" i="8"/>
  <c r="N30" i="8"/>
  <c r="Y30" i="8"/>
  <c r="S30" i="8"/>
  <c r="U30" i="8"/>
  <c r="K30" i="8"/>
  <c r="W30" i="8"/>
  <c r="N29" i="8"/>
  <c r="Y29" i="8"/>
  <c r="S29" i="8"/>
  <c r="U29" i="8"/>
  <c r="K29" i="8"/>
  <c r="W29" i="8"/>
  <c r="N28" i="8"/>
  <c r="Y28" i="8"/>
  <c r="S28" i="8"/>
  <c r="U28" i="8"/>
  <c r="K28" i="8"/>
  <c r="W28" i="8"/>
  <c r="N27" i="8"/>
  <c r="Y27" i="8"/>
  <c r="S27" i="8"/>
  <c r="U27" i="8"/>
  <c r="K27" i="8"/>
  <c r="W27" i="8"/>
  <c r="N26" i="8"/>
  <c r="Y26" i="8"/>
  <c r="S26" i="8"/>
  <c r="U26" i="8"/>
  <c r="K26" i="8"/>
  <c r="W26" i="8"/>
  <c r="M25" i="8"/>
  <c r="L25" i="8"/>
  <c r="J25" i="8"/>
  <c r="I25" i="8"/>
  <c r="K25" i="8"/>
  <c r="H24" i="8"/>
  <c r="S23" i="8"/>
  <c r="U23" i="8"/>
  <c r="N23" i="8"/>
  <c r="Y23" i="8"/>
  <c r="K23" i="8"/>
  <c r="W23" i="8"/>
  <c r="S22" i="8"/>
  <c r="U22" i="8"/>
  <c r="N22" i="8"/>
  <c r="Y22" i="8"/>
  <c r="K22" i="8"/>
  <c r="W22" i="8"/>
  <c r="S21" i="8"/>
  <c r="U21" i="8"/>
  <c r="N21" i="8"/>
  <c r="Y21" i="8"/>
  <c r="K21" i="8"/>
  <c r="W21" i="8"/>
  <c r="S20" i="8"/>
  <c r="U20" i="8"/>
  <c r="N20" i="8"/>
  <c r="Y20" i="8"/>
  <c r="K20" i="8"/>
  <c r="W20" i="8"/>
  <c r="S19" i="8"/>
  <c r="U19" i="8"/>
  <c r="N19" i="8"/>
  <c r="Y19" i="8"/>
  <c r="K19" i="8"/>
  <c r="W19" i="8"/>
  <c r="S18" i="8"/>
  <c r="U18" i="8"/>
  <c r="N18" i="8"/>
  <c r="Y18" i="8"/>
  <c r="K18" i="8"/>
  <c r="W18" i="8"/>
  <c r="M17" i="8"/>
  <c r="L17" i="8"/>
  <c r="N17" i="8"/>
  <c r="J17" i="8"/>
  <c r="I17" i="8"/>
  <c r="K17" i="8"/>
  <c r="H16" i="8"/>
  <c r="S15" i="8"/>
  <c r="U15" i="8"/>
  <c r="N15" i="8"/>
  <c r="Y15" i="8"/>
  <c r="K15" i="8"/>
  <c r="W15" i="8"/>
  <c r="S14" i="8"/>
  <c r="U14" i="8"/>
  <c r="N14" i="8"/>
  <c r="Y14" i="8"/>
  <c r="K14" i="8"/>
  <c r="W14" i="8"/>
  <c r="S13" i="8"/>
  <c r="U13" i="8"/>
  <c r="N13" i="8"/>
  <c r="Y13" i="8"/>
  <c r="K13" i="8"/>
  <c r="W13" i="8"/>
  <c r="S12" i="8"/>
  <c r="U12" i="8"/>
  <c r="N12" i="8"/>
  <c r="Y12" i="8"/>
  <c r="K12" i="8"/>
  <c r="W12" i="8"/>
  <c r="N11" i="8"/>
  <c r="Y11" i="8"/>
  <c r="S11" i="8"/>
  <c r="U11" i="8"/>
  <c r="K11" i="8"/>
  <c r="W11" i="8"/>
  <c r="N10" i="8"/>
  <c r="Y10" i="8"/>
  <c r="S10" i="8"/>
  <c r="U10" i="8"/>
  <c r="K10" i="8"/>
  <c r="W10" i="8"/>
  <c r="M9" i="8"/>
  <c r="L9" i="8"/>
  <c r="N9" i="8"/>
  <c r="J9" i="8"/>
  <c r="I9" i="8"/>
  <c r="K9" i="8"/>
  <c r="G8" i="8"/>
  <c r="G24" i="8"/>
  <c r="H32" i="8"/>
  <c r="G40" i="8"/>
  <c r="N25" i="8"/>
  <c r="N41" i="8"/>
  <c r="X42" i="8"/>
  <c r="Z42" i="8"/>
  <c r="X43" i="8"/>
  <c r="Z43" i="8"/>
  <c r="X44" i="8"/>
  <c r="Z44" i="8"/>
  <c r="X45" i="8"/>
  <c r="Z45" i="8"/>
  <c r="X46" i="8"/>
  <c r="Z46" i="8"/>
  <c r="X47" i="8"/>
  <c r="Z47" i="8"/>
  <c r="X41" i="8"/>
  <c r="Z36" i="8"/>
  <c r="X36" i="8"/>
  <c r="Z35" i="8"/>
  <c r="X35" i="8"/>
  <c r="Z39" i="8"/>
  <c r="X39" i="8"/>
  <c r="Z34" i="8"/>
  <c r="X34" i="8"/>
  <c r="Z38" i="8"/>
  <c r="X38" i="8"/>
  <c r="Z37" i="8"/>
  <c r="X37" i="8"/>
  <c r="X26" i="8"/>
  <c r="Z26" i="8"/>
  <c r="X27" i="8"/>
  <c r="Z27" i="8"/>
  <c r="X28" i="8"/>
  <c r="Z28" i="8"/>
  <c r="X29" i="8"/>
  <c r="Z29" i="8"/>
  <c r="X30" i="8"/>
  <c r="Z30" i="8"/>
  <c r="X31" i="8"/>
  <c r="Z31" i="8"/>
  <c r="Z18" i="8"/>
  <c r="X18" i="8"/>
  <c r="Z22" i="8"/>
  <c r="X22" i="8"/>
  <c r="Z21" i="8"/>
  <c r="X21" i="8"/>
  <c r="Z20" i="8"/>
  <c r="X20" i="8"/>
  <c r="Z19" i="8"/>
  <c r="X19" i="8"/>
  <c r="Z23" i="8"/>
  <c r="X23" i="8"/>
  <c r="G16" i="8"/>
  <c r="X12" i="8"/>
  <c r="Z12" i="8"/>
  <c r="X14" i="8"/>
  <c r="Z14" i="8"/>
  <c r="X10" i="8"/>
  <c r="Z10" i="8"/>
  <c r="H8" i="8"/>
  <c r="X13" i="8"/>
  <c r="X11" i="8"/>
  <c r="X15" i="8"/>
  <c r="Z13" i="8"/>
  <c r="Z11" i="8"/>
  <c r="Z15" i="8"/>
  <c r="X33" i="8"/>
  <c r="Z17" i="8"/>
  <c r="Z33" i="8"/>
  <c r="X17" i="8"/>
  <c r="Z25" i="8"/>
  <c r="X25" i="8"/>
  <c r="Z41" i="8"/>
  <c r="X9" i="8"/>
  <c r="Z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 Jones</author>
    <author>Hua Wen</author>
  </authors>
  <commentList>
    <comment ref="M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Enter WWTP nutrient removal technologies in this column.</t>
        </r>
      </text>
    </comment>
    <comment ref="B5" authorId="0" shapeId="0" xr:uid="{00000000-0006-0000-0100-000003000000}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 xr:uid="{00000000-0006-0000-0100-000004000000}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R5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  <comment ref="P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 Jones</author>
    <author>Hua Wen</author>
  </authors>
  <commentList>
    <comment ref="M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Enter selected Best Management Pracices in this column.</t>
        </r>
      </text>
    </comment>
    <comment ref="B5" authorId="0" shapeId="0" xr:uid="{00000000-0006-0000-0200-000003000000}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 xr:uid="{00000000-0006-0000-0200-000004000000}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 Jones</author>
    <author>Hua Wen</author>
  </authors>
  <commentList>
    <comment ref="L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Enter selected Best Management Practices in this column.</t>
        </r>
      </text>
    </comment>
    <comment ref="B6" authorId="0" shapeId="0" xr:uid="{00000000-0006-0000-0300-000003000000}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6" authorId="0" shapeId="0" xr:uid="{00000000-0006-0000-0300-000004000000}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H6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L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M6" authorId="0" shapeId="0" xr:uid="{00000000-0006-0000-0300-000007000000}">
      <text>
        <r>
          <rPr>
            <sz val="9"/>
            <color indexed="81"/>
            <rFont val="Tahoma"/>
            <family val="2"/>
          </rPr>
          <t>I</t>
        </r>
        <r>
          <rPr>
            <b/>
            <sz val="9"/>
            <color indexed="81"/>
            <rFont val="Tahoma"/>
            <family val="2"/>
          </rPr>
          <t xml:space="preserve">f total annualized cost is already known, enter it here, overiding the cell formulas.
</t>
        </r>
      </text>
    </comment>
    <comment ref="N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If annualized unit costs are known, enter them in columns N and O, overiding the formulas.</t>
        </r>
      </text>
    </comment>
    <comment ref="D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Enter estimated stormwater nitrogen load in this column.</t>
        </r>
      </text>
    </comment>
    <comment ref="E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Enter estimated stormwater phosphorus load in this column.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 Jones</author>
    <author>Hua Wen</author>
  </authors>
  <commentList>
    <comment ref="M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Enter selected Best Management Pracices in this column.</t>
        </r>
      </text>
    </comment>
    <comment ref="B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 xr:uid="{00000000-0006-0000-0400-000004000000}">
      <text>
        <r>
          <rPr>
            <sz val="9"/>
            <color indexed="81"/>
            <rFont val="Tahoma"/>
            <family val="2"/>
          </rPr>
          <t>Enter TN and TP efficiencies in columns B and C.</t>
        </r>
      </text>
    </comment>
    <comment ref="D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Enter annual fertilizer nitrogen and phosphorus application here.</t>
        </r>
      </text>
    </comment>
    <comment ref="F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Enter annual fertilizer nitrogen and phosphorus loss rate here.</t>
        </r>
      </text>
    </comment>
    <comment ref="H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Enter annual fertilizer nitrogen and phosphorus losses here.</t>
        </r>
      </text>
    </comment>
    <comment ref="L5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 xml:space="preserve">Enter initial capital expensehere
</t>
        </r>
      </text>
    </comment>
    <comment ref="P5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Enter annual operation &amp; maintenance expense here.</t>
        </r>
      </text>
    </comment>
    <comment ref="Q5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If total annualized cost is already known, enter it here, overiding the cell formulas.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If annualized unit costs are already known, enter them in columns R and S, overriding the formulas.
</t>
        </r>
      </text>
    </comment>
    <comment ref="L23" authorId="1" shapeId="0" xr:uid="{00000000-0006-0000-0400-00000C000000}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CAPEX per unit depends on the size of plant (capacity). Should include the cost for sewage network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 Jones</author>
    <author>Hua Wen</author>
  </authors>
  <commentList>
    <comment ref="M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Enter WWTP nutrient removal technologies in this column.</t>
        </r>
      </text>
    </comment>
    <comment ref="B5" authorId="0" shapeId="0" xr:uid="{00000000-0006-0000-0500-000003000000}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 xr:uid="{00000000-0006-0000-0500-000004000000}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1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R5" authorId="0" shapeId="0" xr:uid="{00000000-0006-0000-0500-00000C000000}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Hua Wen</author>
  </authors>
  <commentList>
    <comment ref="D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Could be technical  efficiency or average from model plants
</t>
        </r>
      </text>
    </comment>
    <comment ref="E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Could be technical  efficiency or average from model plants</t>
        </r>
      </text>
    </comment>
    <comment ref="K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Use technology limit if there's no monitoring data</t>
        </r>
      </text>
    </comment>
    <comment ref="N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Use technology limit if there's no monitoring data</t>
        </r>
      </text>
    </comment>
    <comment ref="P7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CAPEX per unit depends on the size of plant (capacity). Should include the cost for sewage network</t>
        </r>
      </text>
    </comment>
  </commentList>
</comments>
</file>

<file path=xl/sharedStrings.xml><?xml version="1.0" encoding="utf-8"?>
<sst xmlns="http://schemas.openxmlformats.org/spreadsheetml/2006/main" count="404" uniqueCount="162">
  <si>
    <t xml:space="preserve">Technology </t>
  </si>
  <si>
    <t xml:space="preserve">Influent </t>
  </si>
  <si>
    <t>TN concentration (mg/L)</t>
  </si>
  <si>
    <t>TP concentration (mg/L)</t>
  </si>
  <si>
    <t>Removal efficiency (%)</t>
  </si>
  <si>
    <t>Effluent</t>
  </si>
  <si>
    <t>Industrial</t>
  </si>
  <si>
    <t xml:space="preserve">Agricultural </t>
  </si>
  <si>
    <t>Other</t>
  </si>
  <si>
    <t>pulp and paper</t>
  </si>
  <si>
    <t>food processing</t>
  </si>
  <si>
    <t>dye/textile/garments</t>
  </si>
  <si>
    <t>semicon</t>
  </si>
  <si>
    <t>chemical</t>
  </si>
  <si>
    <t>minerals</t>
  </si>
  <si>
    <t>laundry</t>
  </si>
  <si>
    <t>wood</t>
  </si>
  <si>
    <t>rubber/leather</t>
  </si>
  <si>
    <t>plastic/film/foam</t>
  </si>
  <si>
    <t>industrial dumpsite</t>
  </si>
  <si>
    <t>power plant</t>
  </si>
  <si>
    <t>Source</t>
  </si>
  <si>
    <t>Lifespan (yr)</t>
  </si>
  <si>
    <t>Interest rate (%)</t>
  </si>
  <si>
    <t>CAPEX (USD)</t>
  </si>
  <si>
    <t>OPEX (USD/yr)</t>
  </si>
  <si>
    <t>Annualized CAPEX cost (USD)</t>
  </si>
  <si>
    <t>Numbers are indicative only</t>
  </si>
  <si>
    <t>……</t>
  </si>
  <si>
    <t>Total cost per year (USD/yr)</t>
  </si>
  <si>
    <t>Group II Industrial wastewater solutions</t>
  </si>
  <si>
    <t>Treatment capacity                  (m3/day)</t>
  </si>
  <si>
    <t>Cost of TN removal (USD/Kg)</t>
  </si>
  <si>
    <t>Current/designed usage (%)</t>
  </si>
  <si>
    <t>Cost of TP removal (USD/Kg)</t>
  </si>
  <si>
    <t>TN reduction potential (kg/year)</t>
  </si>
  <si>
    <t>Amount of wastewater/sludge/stormwater (m3/yr)</t>
  </si>
  <si>
    <t>TN removed (Kg/yr)</t>
  </si>
  <si>
    <t>TP removed (Kg/yr)</t>
  </si>
  <si>
    <t>TP reduction potential (kg/year)</t>
  </si>
  <si>
    <t>Step 2,3,4 Identify nutrient removal technologies/measures, their removal potentials/efficiencies, and associated costs</t>
  </si>
  <si>
    <t>Model plants</t>
  </si>
  <si>
    <t>Model plant 1</t>
  </si>
  <si>
    <t>Model plant 2</t>
  </si>
  <si>
    <t>Model plant 3</t>
  </si>
  <si>
    <t>Model plant 4</t>
  </si>
  <si>
    <t>Model plant 5</t>
  </si>
  <si>
    <t>Weighted average</t>
  </si>
  <si>
    <t>2 Identify reduction technologies</t>
  </si>
  <si>
    <t>3 Calculate reduction potential</t>
  </si>
  <si>
    <t>4 Calculate reduction cost</t>
  </si>
  <si>
    <t>TN Removal efficiency (%)</t>
  </si>
  <si>
    <t>TP Removal efficiency (%)</t>
  </si>
  <si>
    <t>Fields require your input are marked with red color; Final results will appear in fields of green color.</t>
  </si>
  <si>
    <t>Technologies listed here are non-exhaustive. Add new technologies/actions where applicable.</t>
  </si>
  <si>
    <t>wastewater treatment</t>
  </si>
  <si>
    <t>…</t>
  </si>
  <si>
    <t>Fertilizer</t>
  </si>
  <si>
    <t>Aquaculture</t>
  </si>
  <si>
    <t>Other, please specify:</t>
  </si>
  <si>
    <t>Power plant</t>
  </si>
  <si>
    <t>Industrial dumpsite</t>
  </si>
  <si>
    <t>Plastic/film/foam</t>
  </si>
  <si>
    <t>Rubber/leather</t>
  </si>
  <si>
    <t>Wood</t>
  </si>
  <si>
    <t>Laundry</t>
  </si>
  <si>
    <t>Minerals</t>
  </si>
  <si>
    <t>Chemical</t>
  </si>
  <si>
    <t>Metal</t>
  </si>
  <si>
    <t>Semicon</t>
  </si>
  <si>
    <t>Dye/textile/garments</t>
  </si>
  <si>
    <t>Septic tank effluent</t>
  </si>
  <si>
    <t>Beverage</t>
  </si>
  <si>
    <t>Landfill leachate</t>
  </si>
  <si>
    <t>Poultry litter</t>
  </si>
  <si>
    <t>Pulp and paper</t>
  </si>
  <si>
    <t>Livestock manure</t>
  </si>
  <si>
    <t>Trash</t>
  </si>
  <si>
    <t>Meat processing</t>
  </si>
  <si>
    <t>Wastewater treatment plant discharge</t>
  </si>
  <si>
    <t>Atmospheric deposition</t>
  </si>
  <si>
    <t>Runoff</t>
  </si>
  <si>
    <t>Food processing</t>
  </si>
  <si>
    <t>Untreated sewage</t>
  </si>
  <si>
    <t>Urban Stormwater</t>
  </si>
  <si>
    <t>Domestic Sources</t>
  </si>
  <si>
    <t>Phosphorus</t>
  </si>
  <si>
    <t>Nitrogen</t>
  </si>
  <si>
    <t>Annualized Unit Cost of TP removal (USD/Kg)</t>
  </si>
  <si>
    <t>Annualized Unit Cost of TN removal (USD/Kg)</t>
  </si>
  <si>
    <t>Total Annualized cost per year (USD/yr)</t>
  </si>
  <si>
    <t>Potential Loss Reduction from BMP
kg/year</t>
  </si>
  <si>
    <t>Existing Nutrient Loss
kg/year</t>
  </si>
  <si>
    <t>TP Efficiency, %</t>
  </si>
  <si>
    <t>TN Efficiency, %</t>
  </si>
  <si>
    <t>Selected Best Management Practices
             Livestock and Poultry</t>
  </si>
  <si>
    <t>Total Fertilizer Application,
kg/year</t>
  </si>
  <si>
    <t>Selected Best Management Practices
                      Crops</t>
  </si>
  <si>
    <t>Cost Data and Unit Costs Calculation</t>
  </si>
  <si>
    <t>Existing Loads and Reduction Potential Calculation</t>
  </si>
  <si>
    <t>Selected Best Management Practices</t>
  </si>
  <si>
    <t>Phosphate Detergent Ban</t>
  </si>
  <si>
    <t>Sludge disposal</t>
  </si>
  <si>
    <t>Agriculture and Aquaculture</t>
  </si>
  <si>
    <t>Discount Rate</t>
  </si>
  <si>
    <t>Annuity Factor</t>
  </si>
  <si>
    <t>Annualized Unit Cost of TN load reduction (USD/Kg)</t>
  </si>
  <si>
    <t>Annualized Unit Cost of TP load reduction (USD/Kg)</t>
  </si>
  <si>
    <t>Selected Best Management Practices
            Aquaculture</t>
  </si>
  <si>
    <t>Wastewater Technologies
Upgrade Wastewater Treatment Plants
for Nutrient Removal</t>
  </si>
  <si>
    <t>Select Wastewater Technologies
Upgrade Wastewater Treatment Plants
for Nutrient Removal</t>
  </si>
  <si>
    <t>Influent Concentrations
mg/L</t>
  </si>
  <si>
    <t>Effluent Concentrations
mg/L</t>
  </si>
  <si>
    <t>Nutrient Load Reduced
kg/year</t>
  </si>
  <si>
    <t>CAPEX/Cubic meters/day (USD)</t>
  </si>
  <si>
    <t>Total CAPEX (USD)</t>
  </si>
  <si>
    <t>OpEx/Cubic meters/day (USD)</t>
  </si>
  <si>
    <t>Design or Current Flow
cubic meters/day</t>
  </si>
  <si>
    <t>Domestic Wastewater</t>
  </si>
  <si>
    <t>Existing Nutrient Load
kg/year</t>
  </si>
  <si>
    <t xml:space="preserve">Wastewater Technologies
Build New Wastewater Treatment Plants
</t>
  </si>
  <si>
    <t>Annual OpEx (USD)</t>
  </si>
  <si>
    <t>Industrial Wastewater</t>
  </si>
  <si>
    <t>Best Management Practices for Urban Stormwaer</t>
  </si>
  <si>
    <t>Select Stormwater Technologies</t>
  </si>
  <si>
    <t>Existing Loads and Reduction Potential</t>
  </si>
  <si>
    <t>Existing Loads, kg/yr</t>
  </si>
  <si>
    <t>Reduction Potential  kg/yr</t>
  </si>
  <si>
    <t>Dry Extended Detention Ponds - Nitrogen</t>
  </si>
  <si>
    <t>Dry Extended Detention Ponds - Phosphorus</t>
  </si>
  <si>
    <t>Urban Infiltration Practices - Nitrogen</t>
  </si>
  <si>
    <t>Urban Infiltration Practices - Phosphorus</t>
  </si>
  <si>
    <t>Original data</t>
  </si>
  <si>
    <t xml:space="preserve">Reduction potential (ton/year) </t>
  </si>
  <si>
    <t>Unit reduction cost (USD/ton)</t>
  </si>
  <si>
    <t>Template for cost curve</t>
  </si>
  <si>
    <t>Reduction potential</t>
  </si>
  <si>
    <t>Biological Nitrogen Removal</t>
  </si>
  <si>
    <t>Biological Phosphorus Removal</t>
  </si>
  <si>
    <t>Annual OpEx/Cubic Meter (USD)</t>
  </si>
  <si>
    <t>Sequencing Batch Reactor</t>
  </si>
  <si>
    <t>Grass Buffers</t>
  </si>
  <si>
    <t>Forest Buffers</t>
  </si>
  <si>
    <t>Wetlands Restoration</t>
  </si>
  <si>
    <t>Improved Nutrient Management</t>
  </si>
  <si>
    <t>Existing Nutrient Loss Rate
Fraction</t>
  </si>
  <si>
    <t>Policy</t>
  </si>
  <si>
    <t>Policy Action</t>
  </si>
  <si>
    <t xml:space="preserve"> </t>
  </si>
  <si>
    <t>Manila Bay Pollution Reduction Opportunity Analysis</t>
  </si>
  <si>
    <t>Nitrogen Cost Curve</t>
  </si>
  <si>
    <t>Upgrade Existing WWTPs to BNR</t>
  </si>
  <si>
    <t>Build New WWTPs for Unsewered Population</t>
  </si>
  <si>
    <t>Unit Costs</t>
  </si>
  <si>
    <t>Cumulative Reduction</t>
  </si>
  <si>
    <t>Highest Common Factor:</t>
  </si>
  <si>
    <t>Fraction  of P reaching surface waters</t>
  </si>
  <si>
    <t>Sewered Population</t>
  </si>
  <si>
    <t>Unsewered Population</t>
  </si>
  <si>
    <t>Total</t>
  </si>
  <si>
    <t>`</t>
  </si>
  <si>
    <t>Reduct. Pot, nearest 100 ton/yr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</si>
</sst>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D9D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3FEB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9" fontId="0" fillId="0" borderId="0" xfId="1" applyFont="1"/>
    <xf numFmtId="9" fontId="6" fillId="0" borderId="0" xfId="1" applyFont="1"/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0" xfId="1" applyNumberFormat="1" applyFont="1"/>
    <xf numFmtId="4" fontId="0" fillId="6" borderId="1" xfId="0" applyNumberFormat="1" applyFill="1" applyBorder="1"/>
    <xf numFmtId="0" fontId="0" fillId="0" borderId="1" xfId="0" applyFill="1" applyBorder="1" applyAlignment="1">
      <alignment vertical="center" wrapText="1"/>
    </xf>
    <xf numFmtId="9" fontId="0" fillId="6" borderId="1" xfId="1" applyFont="1" applyFill="1" applyBorder="1"/>
    <xf numFmtId="4" fontId="0" fillId="9" borderId="1" xfId="0" applyNumberFormat="1" applyFill="1" applyBorder="1"/>
    <xf numFmtId="4" fontId="0" fillId="11" borderId="1" xfId="0" applyNumberFormat="1" applyFill="1" applyBorder="1"/>
    <xf numFmtId="4" fontId="0" fillId="0" borderId="10" xfId="0" applyNumberFormat="1" applyBorder="1"/>
    <xf numFmtId="4" fontId="0" fillId="6" borderId="10" xfId="0" applyNumberFormat="1" applyFill="1" applyBorder="1"/>
    <xf numFmtId="9" fontId="0" fillId="6" borderId="10" xfId="1" applyFont="1" applyFill="1" applyBorder="1"/>
    <xf numFmtId="4" fontId="7" fillId="10" borderId="1" xfId="0" applyNumberFormat="1" applyFont="1" applyFill="1" applyBorder="1" applyAlignment="1">
      <alignment vertical="center"/>
    </xf>
    <xf numFmtId="4" fontId="7" fillId="10" borderId="1" xfId="0" applyNumberFormat="1" applyFont="1" applyFill="1" applyBorder="1" applyAlignment="1">
      <alignment horizontal="center" vertical="center" wrapText="1"/>
    </xf>
    <xf numFmtId="9" fontId="7" fillId="10" borderId="1" xfId="1" applyFont="1" applyFill="1" applyBorder="1" applyAlignment="1">
      <alignment horizontal="center" vertical="center" wrapText="1"/>
    </xf>
    <xf numFmtId="9" fontId="0" fillId="11" borderId="1" xfId="1" applyFont="1" applyFill="1" applyBorder="1"/>
    <xf numFmtId="2" fontId="0" fillId="6" borderId="1" xfId="1" applyNumberFormat="1" applyFont="1" applyFill="1" applyBorder="1"/>
    <xf numFmtId="4" fontId="8" fillId="0" borderId="0" xfId="0" applyNumberFormat="1" applyFont="1"/>
    <xf numFmtId="4" fontId="9" fillId="0" borderId="0" xfId="0" applyNumberFormat="1" applyFont="1"/>
    <xf numFmtId="4" fontId="8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9" fontId="0" fillId="0" borderId="1" xfId="1" applyFont="1" applyBorder="1"/>
    <xf numFmtId="4" fontId="0" fillId="0" borderId="1" xfId="1" applyNumberFormat="1" applyFont="1" applyBorder="1"/>
    <xf numFmtId="4" fontId="7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/>
    <xf numFmtId="0" fontId="0" fillId="0" borderId="0" xfId="0" applyAlignment="1">
      <alignment vertical="center"/>
    </xf>
    <xf numFmtId="0" fontId="0" fillId="2" borderId="1" xfId="0" applyFill="1" applyBorder="1"/>
    <xf numFmtId="0" fontId="0" fillId="0" borderId="0" xfId="0" quotePrefix="1"/>
    <xf numFmtId="0" fontId="0" fillId="10" borderId="1" xfId="0" applyFill="1" applyBorder="1"/>
    <xf numFmtId="0" fontId="0" fillId="8" borderId="1" xfId="0" applyFill="1" applyBorder="1" applyAlignment="1">
      <alignment horizontal="center" vertical="center" wrapText="1"/>
    </xf>
    <xf numFmtId="0" fontId="0" fillId="7" borderId="1" xfId="0" applyFill="1" applyBorder="1"/>
    <xf numFmtId="9" fontId="0" fillId="7" borderId="1" xfId="0" applyNumberFormat="1" applyFill="1" applyBorder="1" applyAlignment="1">
      <alignment horizontal="center" vertical="center"/>
    </xf>
    <xf numFmtId="164" fontId="0" fillId="8" borderId="1" xfId="4" applyNumberFormat="1" applyFont="1" applyFill="1" applyBorder="1"/>
    <xf numFmtId="164" fontId="0" fillId="8" borderId="1" xfId="0" applyNumberFormat="1" applyFill="1" applyBorder="1"/>
    <xf numFmtId="164" fontId="0" fillId="10" borderId="1" xfId="0" applyNumberFormat="1" applyFill="1" applyBorder="1"/>
    <xf numFmtId="43" fontId="0" fillId="10" borderId="1" xfId="4" applyFont="1" applyFill="1" applyBorder="1"/>
    <xf numFmtId="43" fontId="0" fillId="10" borderId="1" xfId="0" applyNumberFormat="1" applyFill="1" applyBorder="1"/>
    <xf numFmtId="9" fontId="0" fillId="0" borderId="0" xfId="0" applyNumberFormat="1" applyAlignment="1">
      <alignment horizontal="center" vertical="center"/>
    </xf>
    <xf numFmtId="0" fontId="0" fillId="0" borderId="1" xfId="0" applyBorder="1" applyAlignment="1"/>
    <xf numFmtId="165" fontId="0" fillId="8" borderId="1" xfId="4" applyNumberFormat="1" applyFont="1" applyFill="1" applyBorder="1"/>
    <xf numFmtId="164" fontId="0" fillId="8" borderId="1" xfId="4" applyNumberFormat="1" applyFont="1" applyFill="1" applyBorder="1" applyAlignment="1">
      <alignment horizontal="center" vertical="center"/>
    </xf>
    <xf numFmtId="10" fontId="0" fillId="12" borderId="1" xfId="0" applyNumberFormat="1" applyFill="1" applyBorder="1"/>
    <xf numFmtId="0" fontId="0" fillId="10" borderId="2" xfId="0" applyFill="1" applyBorder="1"/>
    <xf numFmtId="10" fontId="0" fillId="12" borderId="2" xfId="0" applyNumberFormat="1" applyFill="1" applyBorder="1"/>
    <xf numFmtId="164" fontId="0" fillId="10" borderId="1" xfId="4" applyNumberFormat="1" applyFont="1" applyFill="1" applyBorder="1"/>
    <xf numFmtId="0" fontId="0" fillId="7" borderId="0" xfId="0" applyFill="1"/>
    <xf numFmtId="0" fontId="0" fillId="0" borderId="1" xfId="0" applyBorder="1"/>
    <xf numFmtId="0" fontId="0" fillId="16" borderId="1" xfId="0" applyFill="1" applyBorder="1"/>
    <xf numFmtId="0" fontId="0" fillId="8" borderId="1" xfId="0" applyFill="1" applyBorder="1" applyAlignment="1">
      <alignment horizontal="center" vertical="center" wrapText="1"/>
    </xf>
    <xf numFmtId="166" fontId="0" fillId="10" borderId="1" xfId="0" applyNumberFormat="1" applyFill="1" applyBorder="1"/>
    <xf numFmtId="9" fontId="0" fillId="8" borderId="1" xfId="4" applyNumberFormat="1" applyFont="1" applyFill="1" applyBorder="1"/>
    <xf numFmtId="10" fontId="0" fillId="8" borderId="1" xfId="4" applyNumberFormat="1" applyFont="1" applyFill="1" applyBorder="1"/>
    <xf numFmtId="164" fontId="0" fillId="0" borderId="1" xfId="4" applyNumberFormat="1" applyFont="1" applyBorder="1"/>
    <xf numFmtId="164" fontId="0" fillId="0" borderId="0" xfId="4" applyNumberFormat="1" applyFont="1"/>
    <xf numFmtId="164" fontId="0" fillId="16" borderId="1" xfId="4" applyNumberFormat="1" applyFont="1" applyFill="1" applyBorder="1"/>
    <xf numFmtId="164" fontId="0" fillId="0" borderId="0" xfId="0" applyNumberFormat="1"/>
    <xf numFmtId="0" fontId="0" fillId="0" borderId="0" xfId="0" applyBorder="1"/>
    <xf numFmtId="0" fontId="0" fillId="17" borderId="0" xfId="0" applyFill="1" applyBorder="1" applyAlignment="1">
      <alignment horizontal="left" vertical="top" wrapText="1"/>
    </xf>
    <xf numFmtId="164" fontId="0" fillId="0" borderId="0" xfId="4" applyNumberFormat="1" applyFont="1" applyBorder="1"/>
    <xf numFmtId="0" fontId="0" fillId="0" borderId="0" xfId="0" applyFill="1" applyBorder="1"/>
    <xf numFmtId="164" fontId="0" fillId="0" borderId="0" xfId="0" applyNumberFormat="1" applyBorder="1"/>
    <xf numFmtId="164" fontId="0" fillId="0" borderId="0" xfId="4" applyNumberFormat="1" applyFont="1" applyFill="1" applyBorder="1"/>
    <xf numFmtId="43" fontId="0" fillId="8" borderId="1" xfId="4" applyNumberFormat="1" applyFont="1" applyFill="1" applyBorder="1"/>
    <xf numFmtId="43" fontId="0" fillId="8" borderId="1" xfId="4" applyFont="1" applyFill="1" applyBorder="1"/>
    <xf numFmtId="43" fontId="0" fillId="0" borderId="1" xfId="4" applyFont="1" applyBorder="1"/>
    <xf numFmtId="43" fontId="0" fillId="17" borderId="1" xfId="4" applyFont="1" applyFill="1" applyBorder="1"/>
    <xf numFmtId="43" fontId="0" fillId="16" borderId="1" xfId="4" applyFont="1" applyFill="1" applyBorder="1"/>
    <xf numFmtId="4" fontId="7" fillId="10" borderId="2" xfId="0" applyNumberFormat="1" applyFont="1" applyFill="1" applyBorder="1" applyAlignment="1">
      <alignment horizontal="center" vertical="center" wrapText="1"/>
    </xf>
    <xf numFmtId="4" fontId="7" fillId="10" borderId="3" xfId="0" applyNumberFormat="1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/>
    <xf numFmtId="4" fontId="7" fillId="12" borderId="2" xfId="0" applyNumberFormat="1" applyFont="1" applyFill="1" applyBorder="1" applyAlignment="1">
      <alignment horizontal="center" vertical="center" wrapText="1"/>
    </xf>
    <xf numFmtId="4" fontId="7" fillId="12" borderId="3" xfId="0" applyNumberFormat="1" applyFon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wrapText="1"/>
    </xf>
    <xf numFmtId="4" fontId="0" fillId="7" borderId="1" xfId="0" applyNumberFormat="1" applyFont="1" applyFill="1" applyBorder="1" applyAlignment="1">
      <alignment horizontal="center"/>
    </xf>
    <xf numFmtId="0" fontId="0" fillId="13" borderId="3" xfId="0" applyFill="1" applyBorder="1" applyAlignment="1"/>
    <xf numFmtId="0" fontId="0" fillId="14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4" fontId="7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1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8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5" borderId="2" xfId="0" applyFill="1" applyBorder="1" applyAlignment="1">
      <alignment horizontal="center" vertical="center" wrapText="1"/>
    </xf>
    <xf numFmtId="0" fontId="0" fillId="15" borderId="3" xfId="0" applyFill="1" applyBorder="1" applyAlignment="1"/>
    <xf numFmtId="0" fontId="0" fillId="8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9" fontId="0" fillId="11" borderId="1" xfId="1" applyFont="1" applyFill="1" applyBorder="1" applyAlignment="1">
      <alignment horizontal="center" vertical="center" wrapText="1"/>
    </xf>
    <xf numFmtId="4" fontId="0" fillId="8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wrapText="1"/>
    </xf>
    <xf numFmtId="9" fontId="7" fillId="10" borderId="1" xfId="1" applyFont="1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center" vertical="center" wrapText="1"/>
    </xf>
    <xf numFmtId="4" fontId="0" fillId="6" borderId="7" xfId="0" applyNumberFormat="1" applyFill="1" applyBorder="1" applyAlignment="1">
      <alignment horizontal="center" vertical="center" wrapText="1"/>
    </xf>
    <xf numFmtId="4" fontId="0" fillId="6" borderId="11" xfId="0" applyNumberForma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 horizontal="center" vertical="center" wrapText="1"/>
    </xf>
    <xf numFmtId="4" fontId="0" fillId="6" borderId="13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17" borderId="2" xfId="0" applyFill="1" applyBorder="1" applyAlignment="1">
      <alignment horizontal="left" vertical="top" wrapText="1"/>
    </xf>
    <xf numFmtId="0" fontId="0" fillId="17" borderId="3" xfId="0" applyFill="1" applyBorder="1" applyAlignment="1">
      <alignment horizontal="left" vertical="top" wrapText="1"/>
    </xf>
    <xf numFmtId="0" fontId="10" fillId="17" borderId="15" xfId="0" applyFont="1" applyFill="1" applyBorder="1" applyAlignment="1">
      <alignment horizontal="center"/>
    </xf>
    <xf numFmtId="0" fontId="0" fillId="17" borderId="2" xfId="0" applyFill="1" applyBorder="1" applyAlignment="1">
      <alignment horizontal="right" vertical="center" wrapText="1"/>
    </xf>
    <xf numFmtId="0" fontId="0" fillId="17" borderId="3" xfId="0" applyFill="1" applyBorder="1" applyAlignment="1">
      <alignment horizontal="righ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FFDC6D"/>
      <color rgb="FFF3FEB4"/>
      <color rgb="FFEFFD9D"/>
      <color rgb="FF00000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Manila Bay Nitrogen PROA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'Nitrogen Cost Curve'!$B$15:$B$16</c:f>
              <c:strCache>
                <c:ptCount val="2"/>
                <c:pt idx="0">
                  <c:v>Build New WWTPs for Unsewered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'Nitrogen Cost Curve'!$B$17:$B$166</c:f>
              <c:numCache>
                <c:formatCode>_(* #,##0.00_);_(* \(#,##0.00\);_(* "-"??_);_(@_)</c:formatCode>
                <c:ptCount val="150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A-49F5-AC9D-C71AC2F9E7D0}"/>
            </c:ext>
          </c:extLst>
        </c:ser>
        <c:ser>
          <c:idx val="1"/>
          <c:order val="1"/>
          <c:tx>
            <c:strRef>
              <c:f>'Nitrogen Cost Curve'!$C$15:$C$16</c:f>
              <c:strCache>
                <c:ptCount val="2"/>
                <c:pt idx="0">
                  <c:v>Wetlands Restoration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'Nitrogen Cost Curve'!$C$17:$C$166</c:f>
              <c:numCache>
                <c:formatCode>_(* #,##0.00_);_(* \(#,##0.00\);_(* "-"??_);_(@_)</c:formatCode>
                <c:ptCount val="150"/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3.3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3.3</c:v>
                </c:pt>
                <c:pt idx="37">
                  <c:v>3.3</c:v>
                </c:pt>
                <c:pt idx="38">
                  <c:v>3.3</c:v>
                </c:pt>
                <c:pt idx="39">
                  <c:v>3.3</c:v>
                </c:pt>
                <c:pt idx="4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A-49F5-AC9D-C71AC2F9E7D0}"/>
            </c:ext>
          </c:extLst>
        </c:ser>
        <c:ser>
          <c:idx val="2"/>
          <c:order val="2"/>
          <c:tx>
            <c:strRef>
              <c:f>'Nitrogen Cost Curve'!$D$15:$D$16</c:f>
              <c:strCache>
                <c:ptCount val="2"/>
                <c:pt idx="0">
                  <c:v>Upgrade Existing WWTPs to BNR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'Nitrogen Cost Curve'!$D$17:$D$166</c:f>
              <c:numCache>
                <c:formatCode>_(* #,##0.00_);_(* \(#,##0.00\);_(* "-"??_);_(@_)</c:formatCode>
                <c:ptCount val="150"/>
                <c:pt idx="41">
                  <c:v>6.43</c:v>
                </c:pt>
                <c:pt idx="42">
                  <c:v>6.43</c:v>
                </c:pt>
                <c:pt idx="43">
                  <c:v>6.43</c:v>
                </c:pt>
                <c:pt idx="44">
                  <c:v>6.43</c:v>
                </c:pt>
                <c:pt idx="45">
                  <c:v>6.43</c:v>
                </c:pt>
                <c:pt idx="46">
                  <c:v>6.43</c:v>
                </c:pt>
                <c:pt idx="47">
                  <c:v>6.43</c:v>
                </c:pt>
                <c:pt idx="48">
                  <c:v>6.43</c:v>
                </c:pt>
                <c:pt idx="49">
                  <c:v>6.43</c:v>
                </c:pt>
                <c:pt idx="50">
                  <c:v>6.43</c:v>
                </c:pt>
                <c:pt idx="51">
                  <c:v>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5A-49F5-AC9D-C71AC2F9E7D0}"/>
            </c:ext>
          </c:extLst>
        </c:ser>
        <c:ser>
          <c:idx val="3"/>
          <c:order val="3"/>
          <c:tx>
            <c:strRef>
              <c:f>'Nitrogen Cost Curve'!$E$15:$E$16</c:f>
              <c:strCache>
                <c:ptCount val="2"/>
                <c:pt idx="0">
                  <c:v>Forest Buffers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'Nitrogen Cost Curve'!$E$17:$E$166</c:f>
              <c:numCache>
                <c:formatCode>_(* #,##0.00_);_(* \(#,##0.00\);_(* "-"??_);_(@_)</c:formatCode>
                <c:ptCount val="150"/>
                <c:pt idx="52">
                  <c:v>6.82</c:v>
                </c:pt>
                <c:pt idx="53">
                  <c:v>6.82</c:v>
                </c:pt>
                <c:pt idx="54">
                  <c:v>6.82</c:v>
                </c:pt>
                <c:pt idx="55">
                  <c:v>6.82</c:v>
                </c:pt>
                <c:pt idx="56">
                  <c:v>6.82</c:v>
                </c:pt>
                <c:pt idx="57">
                  <c:v>6.82</c:v>
                </c:pt>
                <c:pt idx="58">
                  <c:v>6.82</c:v>
                </c:pt>
                <c:pt idx="59">
                  <c:v>6.82</c:v>
                </c:pt>
                <c:pt idx="60">
                  <c:v>6.82</c:v>
                </c:pt>
                <c:pt idx="61">
                  <c:v>6.82</c:v>
                </c:pt>
                <c:pt idx="62">
                  <c:v>6.82</c:v>
                </c:pt>
                <c:pt idx="63">
                  <c:v>6.82</c:v>
                </c:pt>
                <c:pt idx="64">
                  <c:v>6.82</c:v>
                </c:pt>
                <c:pt idx="65">
                  <c:v>6.82</c:v>
                </c:pt>
                <c:pt idx="66">
                  <c:v>6.82</c:v>
                </c:pt>
                <c:pt idx="67">
                  <c:v>6.82</c:v>
                </c:pt>
                <c:pt idx="68">
                  <c:v>6.82</c:v>
                </c:pt>
                <c:pt idx="69">
                  <c:v>6.82</c:v>
                </c:pt>
                <c:pt idx="70">
                  <c:v>6.82</c:v>
                </c:pt>
                <c:pt idx="71">
                  <c:v>6.82</c:v>
                </c:pt>
                <c:pt idx="72">
                  <c:v>6.82</c:v>
                </c:pt>
                <c:pt idx="73">
                  <c:v>6.82</c:v>
                </c:pt>
                <c:pt idx="74">
                  <c:v>6.82</c:v>
                </c:pt>
                <c:pt idx="75">
                  <c:v>6.82</c:v>
                </c:pt>
                <c:pt idx="76">
                  <c:v>6.82</c:v>
                </c:pt>
                <c:pt idx="77">
                  <c:v>6.82</c:v>
                </c:pt>
                <c:pt idx="78">
                  <c:v>6.82</c:v>
                </c:pt>
                <c:pt idx="79">
                  <c:v>6.82</c:v>
                </c:pt>
                <c:pt idx="80">
                  <c:v>6.82</c:v>
                </c:pt>
                <c:pt idx="81">
                  <c:v>6.82</c:v>
                </c:pt>
                <c:pt idx="82">
                  <c:v>6.82</c:v>
                </c:pt>
                <c:pt idx="83">
                  <c:v>6.82</c:v>
                </c:pt>
                <c:pt idx="84">
                  <c:v>6.82</c:v>
                </c:pt>
                <c:pt idx="85">
                  <c:v>6.82</c:v>
                </c:pt>
                <c:pt idx="86">
                  <c:v>6.82</c:v>
                </c:pt>
                <c:pt idx="87">
                  <c:v>6.82</c:v>
                </c:pt>
                <c:pt idx="88">
                  <c:v>6.82</c:v>
                </c:pt>
                <c:pt idx="89">
                  <c:v>6.82</c:v>
                </c:pt>
                <c:pt idx="90">
                  <c:v>6.82</c:v>
                </c:pt>
                <c:pt idx="91">
                  <c:v>6.82</c:v>
                </c:pt>
                <c:pt idx="92">
                  <c:v>6.82</c:v>
                </c:pt>
                <c:pt idx="93">
                  <c:v>6.82</c:v>
                </c:pt>
                <c:pt idx="94">
                  <c:v>6.82</c:v>
                </c:pt>
                <c:pt idx="95">
                  <c:v>6.82</c:v>
                </c:pt>
                <c:pt idx="96">
                  <c:v>6.82</c:v>
                </c:pt>
                <c:pt idx="97">
                  <c:v>6.82</c:v>
                </c:pt>
                <c:pt idx="98">
                  <c:v>6.82</c:v>
                </c:pt>
                <c:pt idx="99">
                  <c:v>6.82</c:v>
                </c:pt>
                <c:pt idx="100">
                  <c:v>6.82</c:v>
                </c:pt>
                <c:pt idx="101">
                  <c:v>6.82</c:v>
                </c:pt>
                <c:pt idx="102">
                  <c:v>6.82</c:v>
                </c:pt>
                <c:pt idx="103">
                  <c:v>6.82</c:v>
                </c:pt>
                <c:pt idx="104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5A-49F5-AC9D-C71AC2F9E7D0}"/>
            </c:ext>
          </c:extLst>
        </c:ser>
        <c:ser>
          <c:idx val="4"/>
          <c:order val="4"/>
          <c:tx>
            <c:strRef>
              <c:f>'Nitrogen Cost Curve'!$F$15:$F$16</c:f>
              <c:strCache>
                <c:ptCount val="2"/>
                <c:pt idx="0">
                  <c:v>Grass Buffers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'Nitrogen Cost Curve'!$F$17:$F$166</c:f>
              <c:numCache>
                <c:formatCode>_(* #,##0.00_);_(* \(#,##0.00\);_(* "-"??_);_(@_)</c:formatCode>
                <c:ptCount val="150"/>
                <c:pt idx="105">
                  <c:v>7.04</c:v>
                </c:pt>
                <c:pt idx="106">
                  <c:v>7.04</c:v>
                </c:pt>
                <c:pt idx="107">
                  <c:v>7.04</c:v>
                </c:pt>
                <c:pt idx="108">
                  <c:v>7.04</c:v>
                </c:pt>
                <c:pt idx="109">
                  <c:v>7.04</c:v>
                </c:pt>
                <c:pt idx="110">
                  <c:v>7.04</c:v>
                </c:pt>
                <c:pt idx="111">
                  <c:v>7.04</c:v>
                </c:pt>
                <c:pt idx="112">
                  <c:v>7.04</c:v>
                </c:pt>
                <c:pt idx="113">
                  <c:v>7.04</c:v>
                </c:pt>
                <c:pt idx="114">
                  <c:v>7.04</c:v>
                </c:pt>
                <c:pt idx="115">
                  <c:v>7.04</c:v>
                </c:pt>
                <c:pt idx="116">
                  <c:v>7.04</c:v>
                </c:pt>
                <c:pt idx="117">
                  <c:v>7.04</c:v>
                </c:pt>
                <c:pt idx="118">
                  <c:v>7.04</c:v>
                </c:pt>
                <c:pt idx="119">
                  <c:v>7.04</c:v>
                </c:pt>
                <c:pt idx="120">
                  <c:v>7.04</c:v>
                </c:pt>
                <c:pt idx="121">
                  <c:v>7.04</c:v>
                </c:pt>
                <c:pt idx="122">
                  <c:v>7.04</c:v>
                </c:pt>
                <c:pt idx="123">
                  <c:v>7.04</c:v>
                </c:pt>
                <c:pt idx="124">
                  <c:v>7.04</c:v>
                </c:pt>
                <c:pt idx="125">
                  <c:v>7.04</c:v>
                </c:pt>
                <c:pt idx="126">
                  <c:v>7.04</c:v>
                </c:pt>
                <c:pt idx="127">
                  <c:v>7.04</c:v>
                </c:pt>
                <c:pt idx="128">
                  <c:v>7.04</c:v>
                </c:pt>
                <c:pt idx="129">
                  <c:v>7.04</c:v>
                </c:pt>
                <c:pt idx="130">
                  <c:v>7.04</c:v>
                </c:pt>
                <c:pt idx="131">
                  <c:v>7.04</c:v>
                </c:pt>
                <c:pt idx="132">
                  <c:v>7.04</c:v>
                </c:pt>
                <c:pt idx="133">
                  <c:v>7.04</c:v>
                </c:pt>
                <c:pt idx="134">
                  <c:v>7.04</c:v>
                </c:pt>
                <c:pt idx="135">
                  <c:v>7.04</c:v>
                </c:pt>
                <c:pt idx="136">
                  <c:v>7.04</c:v>
                </c:pt>
                <c:pt idx="137">
                  <c:v>7.04</c:v>
                </c:pt>
                <c:pt idx="138">
                  <c:v>7.04</c:v>
                </c:pt>
                <c:pt idx="139">
                  <c:v>7.04</c:v>
                </c:pt>
                <c:pt idx="140">
                  <c:v>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5A-49F5-AC9D-C71AC2F9E7D0}"/>
            </c:ext>
          </c:extLst>
        </c:ser>
        <c:ser>
          <c:idx val="5"/>
          <c:order val="5"/>
          <c:tx>
            <c:strRef>
              <c:f>'Nitrogen Cost Curve'!$G$15:$G$16</c:f>
              <c:strCache>
                <c:ptCount val="2"/>
                <c:pt idx="0">
                  <c:v>Improved Nutrient Management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'Nitrogen Cost Curve'!$G$17:$G$166</c:f>
              <c:numCache>
                <c:formatCode>_(* #,##0.00_);_(* \(#,##0.00\);_(* "-"??_);_(@_)</c:formatCode>
                <c:ptCount val="150"/>
                <c:pt idx="141">
                  <c:v>48.18</c:v>
                </c:pt>
                <c:pt idx="142">
                  <c:v>48.18</c:v>
                </c:pt>
                <c:pt idx="143">
                  <c:v>48.18</c:v>
                </c:pt>
                <c:pt idx="144">
                  <c:v>48.18</c:v>
                </c:pt>
                <c:pt idx="145">
                  <c:v>48.18</c:v>
                </c:pt>
                <c:pt idx="146">
                  <c:v>48.18</c:v>
                </c:pt>
                <c:pt idx="147">
                  <c:v>48.18</c:v>
                </c:pt>
                <c:pt idx="148">
                  <c:v>48.18</c:v>
                </c:pt>
                <c:pt idx="149">
                  <c:v>48.18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5A-49F5-AC9D-C71AC2F9E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5183928"/>
        <c:axId val="395180400"/>
      </c:barChart>
      <c:catAx>
        <c:axId val="39518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Reduction Potential, </a:t>
                </a:r>
                <a:r>
                  <a:rPr lang="en-US" sz="1400" b="1" baseline="0"/>
                  <a:t>tons/yr</a:t>
                </a:r>
              </a:p>
            </c:rich>
          </c:tx>
          <c:layout>
            <c:manualLayout>
              <c:xMode val="edge"/>
              <c:yMode val="edge"/>
              <c:x val="0.35713030280160674"/>
              <c:y val="0.86332323844134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180400"/>
        <c:crosses val="autoZero"/>
        <c:auto val="1"/>
        <c:lblAlgn val="ctr"/>
        <c:lblOffset val="100"/>
        <c:noMultiLvlLbl val="0"/>
      </c:catAx>
      <c:valAx>
        <c:axId val="39518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Annual Cost </a:t>
                </a:r>
                <a:r>
                  <a:rPr lang="en-US" sz="1050" b="1" baseline="0"/>
                  <a:t> $/kg</a:t>
                </a:r>
                <a:endParaRPr lang="en-US" sz="1050" b="1"/>
              </a:p>
            </c:rich>
          </c:tx>
          <c:layout>
            <c:manualLayout>
              <c:xMode val="edge"/>
              <c:yMode val="edge"/>
              <c:x val="1.2779552715654952E-2"/>
              <c:y val="0.29343640749359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18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05264341957255"/>
          <c:y val="0.13803774528183976"/>
          <c:w val="0.47246614173228341"/>
          <c:h val="0.23404635149351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Manila Bay Phosphorus PROA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09285512864614"/>
          <c:y val="9.3174603174603188E-2"/>
          <c:w val="0.84622992125984253"/>
          <c:h val="0.68409609513096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Cost Curve'!$B$15</c:f>
              <c:strCache>
                <c:ptCount val="1"/>
                <c:pt idx="0">
                  <c:v>Build New WWTPs for Unsewered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'Phosphorus Cost Curve'!$B$16:$B$566</c:f>
              <c:numCache>
                <c:formatCode>_(* #,##0.00_);_(* \(#,##0.00\);_(* "-"??_);_(@_)</c:formatCode>
                <c:ptCount val="551"/>
                <c:pt idx="1">
                  <c:v>2.34</c:v>
                </c:pt>
                <c:pt idx="2">
                  <c:v>2.34</c:v>
                </c:pt>
                <c:pt idx="3">
                  <c:v>2.34</c:v>
                </c:pt>
                <c:pt idx="4">
                  <c:v>2.34</c:v>
                </c:pt>
                <c:pt idx="5">
                  <c:v>2.34</c:v>
                </c:pt>
                <c:pt idx="6">
                  <c:v>2.34</c:v>
                </c:pt>
                <c:pt idx="7">
                  <c:v>2.34</c:v>
                </c:pt>
                <c:pt idx="8">
                  <c:v>2.34</c:v>
                </c:pt>
                <c:pt idx="9">
                  <c:v>2.34</c:v>
                </c:pt>
                <c:pt idx="10">
                  <c:v>2.34</c:v>
                </c:pt>
                <c:pt idx="11">
                  <c:v>2.34</c:v>
                </c:pt>
                <c:pt idx="12">
                  <c:v>2.34</c:v>
                </c:pt>
                <c:pt idx="13">
                  <c:v>2.34</c:v>
                </c:pt>
                <c:pt idx="14">
                  <c:v>2.34</c:v>
                </c:pt>
                <c:pt idx="15">
                  <c:v>2.34</c:v>
                </c:pt>
                <c:pt idx="16">
                  <c:v>2.34</c:v>
                </c:pt>
                <c:pt idx="17">
                  <c:v>2.34</c:v>
                </c:pt>
                <c:pt idx="18">
                  <c:v>2.34</c:v>
                </c:pt>
                <c:pt idx="19">
                  <c:v>2.34</c:v>
                </c:pt>
                <c:pt idx="20">
                  <c:v>2.34</c:v>
                </c:pt>
                <c:pt idx="21">
                  <c:v>2.34</c:v>
                </c:pt>
                <c:pt idx="22">
                  <c:v>2.34</c:v>
                </c:pt>
                <c:pt idx="23">
                  <c:v>2.34</c:v>
                </c:pt>
                <c:pt idx="24">
                  <c:v>2.34</c:v>
                </c:pt>
                <c:pt idx="25">
                  <c:v>2.34</c:v>
                </c:pt>
                <c:pt idx="26">
                  <c:v>2.34</c:v>
                </c:pt>
                <c:pt idx="27">
                  <c:v>2.34</c:v>
                </c:pt>
                <c:pt idx="28">
                  <c:v>2.34</c:v>
                </c:pt>
                <c:pt idx="29">
                  <c:v>2.34</c:v>
                </c:pt>
                <c:pt idx="30">
                  <c:v>2.34</c:v>
                </c:pt>
                <c:pt idx="31">
                  <c:v>2.34</c:v>
                </c:pt>
                <c:pt idx="32">
                  <c:v>2.34</c:v>
                </c:pt>
                <c:pt idx="33">
                  <c:v>2.34</c:v>
                </c:pt>
                <c:pt idx="34">
                  <c:v>2.34</c:v>
                </c:pt>
                <c:pt idx="35">
                  <c:v>2.34</c:v>
                </c:pt>
                <c:pt idx="36">
                  <c:v>2.34</c:v>
                </c:pt>
                <c:pt idx="37">
                  <c:v>2.34</c:v>
                </c:pt>
                <c:pt idx="38">
                  <c:v>2.34</c:v>
                </c:pt>
                <c:pt idx="39">
                  <c:v>2.34</c:v>
                </c:pt>
                <c:pt idx="40">
                  <c:v>2.34</c:v>
                </c:pt>
                <c:pt idx="41">
                  <c:v>2.34</c:v>
                </c:pt>
                <c:pt idx="42">
                  <c:v>2.34</c:v>
                </c:pt>
                <c:pt idx="43">
                  <c:v>2.34</c:v>
                </c:pt>
                <c:pt idx="44">
                  <c:v>2.34</c:v>
                </c:pt>
                <c:pt idx="45">
                  <c:v>2.34</c:v>
                </c:pt>
                <c:pt idx="46">
                  <c:v>2.34</c:v>
                </c:pt>
                <c:pt idx="47">
                  <c:v>2.34</c:v>
                </c:pt>
                <c:pt idx="48">
                  <c:v>2.34</c:v>
                </c:pt>
                <c:pt idx="49">
                  <c:v>2.34</c:v>
                </c:pt>
                <c:pt idx="50">
                  <c:v>2.34</c:v>
                </c:pt>
                <c:pt idx="51">
                  <c:v>2.34</c:v>
                </c:pt>
                <c:pt idx="52">
                  <c:v>2.34</c:v>
                </c:pt>
                <c:pt idx="53">
                  <c:v>2.34</c:v>
                </c:pt>
                <c:pt idx="54">
                  <c:v>2.34</c:v>
                </c:pt>
                <c:pt idx="55">
                  <c:v>2.34</c:v>
                </c:pt>
                <c:pt idx="56">
                  <c:v>2.34</c:v>
                </c:pt>
                <c:pt idx="57">
                  <c:v>2.34</c:v>
                </c:pt>
                <c:pt idx="58">
                  <c:v>2.34</c:v>
                </c:pt>
                <c:pt idx="59">
                  <c:v>2.34</c:v>
                </c:pt>
                <c:pt idx="60">
                  <c:v>2.34</c:v>
                </c:pt>
                <c:pt idx="61">
                  <c:v>2.34</c:v>
                </c:pt>
                <c:pt idx="62">
                  <c:v>2.34</c:v>
                </c:pt>
                <c:pt idx="63">
                  <c:v>2.34</c:v>
                </c:pt>
                <c:pt idx="64">
                  <c:v>2.34</c:v>
                </c:pt>
                <c:pt idx="65">
                  <c:v>2.34</c:v>
                </c:pt>
                <c:pt idx="66">
                  <c:v>2.34</c:v>
                </c:pt>
                <c:pt idx="67">
                  <c:v>2.34</c:v>
                </c:pt>
                <c:pt idx="68">
                  <c:v>2.34</c:v>
                </c:pt>
                <c:pt idx="69">
                  <c:v>2.34</c:v>
                </c:pt>
                <c:pt idx="70">
                  <c:v>2.34</c:v>
                </c:pt>
                <c:pt idx="71">
                  <c:v>2.34</c:v>
                </c:pt>
                <c:pt idx="72">
                  <c:v>2.34</c:v>
                </c:pt>
                <c:pt idx="73">
                  <c:v>2.34</c:v>
                </c:pt>
                <c:pt idx="74">
                  <c:v>2.34</c:v>
                </c:pt>
                <c:pt idx="75">
                  <c:v>2.34</c:v>
                </c:pt>
                <c:pt idx="76">
                  <c:v>2.34</c:v>
                </c:pt>
                <c:pt idx="77">
                  <c:v>2.34</c:v>
                </c:pt>
                <c:pt idx="78">
                  <c:v>2.34</c:v>
                </c:pt>
                <c:pt idx="79">
                  <c:v>2.34</c:v>
                </c:pt>
                <c:pt idx="80">
                  <c:v>2.34</c:v>
                </c:pt>
                <c:pt idx="81">
                  <c:v>2.34</c:v>
                </c:pt>
                <c:pt idx="82">
                  <c:v>2.34</c:v>
                </c:pt>
                <c:pt idx="83">
                  <c:v>2.34</c:v>
                </c:pt>
                <c:pt idx="84">
                  <c:v>2.34</c:v>
                </c:pt>
                <c:pt idx="85">
                  <c:v>2.34</c:v>
                </c:pt>
                <c:pt idx="86">
                  <c:v>2.34</c:v>
                </c:pt>
                <c:pt idx="87">
                  <c:v>2.34</c:v>
                </c:pt>
                <c:pt idx="88">
                  <c:v>2.34</c:v>
                </c:pt>
                <c:pt idx="89">
                  <c:v>2.34</c:v>
                </c:pt>
                <c:pt idx="90">
                  <c:v>2.34</c:v>
                </c:pt>
                <c:pt idx="91">
                  <c:v>2.34</c:v>
                </c:pt>
                <c:pt idx="92">
                  <c:v>2.34</c:v>
                </c:pt>
                <c:pt idx="93">
                  <c:v>2.34</c:v>
                </c:pt>
                <c:pt idx="94">
                  <c:v>2.34</c:v>
                </c:pt>
                <c:pt idx="95">
                  <c:v>2.34</c:v>
                </c:pt>
                <c:pt idx="96">
                  <c:v>2.34</c:v>
                </c:pt>
                <c:pt idx="97">
                  <c:v>2.34</c:v>
                </c:pt>
                <c:pt idx="98">
                  <c:v>2.34</c:v>
                </c:pt>
                <c:pt idx="99">
                  <c:v>2.34</c:v>
                </c:pt>
                <c:pt idx="100">
                  <c:v>2.34</c:v>
                </c:pt>
                <c:pt idx="101">
                  <c:v>2.34</c:v>
                </c:pt>
                <c:pt idx="102">
                  <c:v>2.34</c:v>
                </c:pt>
                <c:pt idx="103">
                  <c:v>2.34</c:v>
                </c:pt>
                <c:pt idx="104">
                  <c:v>2.34</c:v>
                </c:pt>
                <c:pt idx="105">
                  <c:v>2.34</c:v>
                </c:pt>
                <c:pt idx="106">
                  <c:v>2.34</c:v>
                </c:pt>
                <c:pt idx="107">
                  <c:v>2.34</c:v>
                </c:pt>
                <c:pt idx="108">
                  <c:v>2.34</c:v>
                </c:pt>
                <c:pt idx="109">
                  <c:v>2.34</c:v>
                </c:pt>
                <c:pt idx="110">
                  <c:v>2.34</c:v>
                </c:pt>
                <c:pt idx="111">
                  <c:v>2.34</c:v>
                </c:pt>
                <c:pt idx="112">
                  <c:v>2.34</c:v>
                </c:pt>
                <c:pt idx="113">
                  <c:v>2.34</c:v>
                </c:pt>
                <c:pt idx="114">
                  <c:v>2.34</c:v>
                </c:pt>
                <c:pt idx="115">
                  <c:v>2.34</c:v>
                </c:pt>
                <c:pt idx="116">
                  <c:v>2.34</c:v>
                </c:pt>
                <c:pt idx="117">
                  <c:v>2.34</c:v>
                </c:pt>
                <c:pt idx="118">
                  <c:v>2.34</c:v>
                </c:pt>
                <c:pt idx="119">
                  <c:v>2.34</c:v>
                </c:pt>
                <c:pt idx="120">
                  <c:v>2.34</c:v>
                </c:pt>
                <c:pt idx="121">
                  <c:v>2.34</c:v>
                </c:pt>
                <c:pt idx="122">
                  <c:v>2.34</c:v>
                </c:pt>
                <c:pt idx="123">
                  <c:v>2.34</c:v>
                </c:pt>
                <c:pt idx="124">
                  <c:v>2.34</c:v>
                </c:pt>
                <c:pt idx="125">
                  <c:v>2.34</c:v>
                </c:pt>
                <c:pt idx="126">
                  <c:v>2.34</c:v>
                </c:pt>
                <c:pt idx="127">
                  <c:v>2.34</c:v>
                </c:pt>
                <c:pt idx="128">
                  <c:v>2.34</c:v>
                </c:pt>
                <c:pt idx="129">
                  <c:v>2.34</c:v>
                </c:pt>
                <c:pt idx="130">
                  <c:v>2.34</c:v>
                </c:pt>
                <c:pt idx="131">
                  <c:v>2.34</c:v>
                </c:pt>
                <c:pt idx="132">
                  <c:v>2.34</c:v>
                </c:pt>
                <c:pt idx="133">
                  <c:v>2.34</c:v>
                </c:pt>
                <c:pt idx="134">
                  <c:v>2.34</c:v>
                </c:pt>
                <c:pt idx="135">
                  <c:v>2.34</c:v>
                </c:pt>
                <c:pt idx="136">
                  <c:v>2.34</c:v>
                </c:pt>
                <c:pt idx="137">
                  <c:v>2.34</c:v>
                </c:pt>
                <c:pt idx="138">
                  <c:v>2.34</c:v>
                </c:pt>
                <c:pt idx="139">
                  <c:v>2.34</c:v>
                </c:pt>
                <c:pt idx="140">
                  <c:v>2.34</c:v>
                </c:pt>
                <c:pt idx="141">
                  <c:v>2.34</c:v>
                </c:pt>
                <c:pt idx="142">
                  <c:v>2.34</c:v>
                </c:pt>
                <c:pt idx="143">
                  <c:v>2.34</c:v>
                </c:pt>
                <c:pt idx="144">
                  <c:v>2.34</c:v>
                </c:pt>
                <c:pt idx="145">
                  <c:v>2.34</c:v>
                </c:pt>
                <c:pt idx="146">
                  <c:v>2.34</c:v>
                </c:pt>
                <c:pt idx="147">
                  <c:v>2.34</c:v>
                </c:pt>
                <c:pt idx="148">
                  <c:v>2.34</c:v>
                </c:pt>
                <c:pt idx="149">
                  <c:v>2.34</c:v>
                </c:pt>
                <c:pt idx="150">
                  <c:v>2.34</c:v>
                </c:pt>
                <c:pt idx="151">
                  <c:v>2.34</c:v>
                </c:pt>
                <c:pt idx="152">
                  <c:v>2.34</c:v>
                </c:pt>
                <c:pt idx="153">
                  <c:v>2.34</c:v>
                </c:pt>
                <c:pt idx="154">
                  <c:v>2.34</c:v>
                </c:pt>
                <c:pt idx="155">
                  <c:v>2.34</c:v>
                </c:pt>
                <c:pt idx="156">
                  <c:v>2.34</c:v>
                </c:pt>
                <c:pt idx="157">
                  <c:v>2.34</c:v>
                </c:pt>
                <c:pt idx="158">
                  <c:v>2.34</c:v>
                </c:pt>
                <c:pt idx="159">
                  <c:v>2.34</c:v>
                </c:pt>
                <c:pt idx="160">
                  <c:v>2.34</c:v>
                </c:pt>
                <c:pt idx="161">
                  <c:v>2.34</c:v>
                </c:pt>
                <c:pt idx="162">
                  <c:v>2.34</c:v>
                </c:pt>
                <c:pt idx="163">
                  <c:v>2.34</c:v>
                </c:pt>
                <c:pt idx="164">
                  <c:v>2.34</c:v>
                </c:pt>
                <c:pt idx="165">
                  <c:v>2.34</c:v>
                </c:pt>
                <c:pt idx="166">
                  <c:v>2.34</c:v>
                </c:pt>
                <c:pt idx="167">
                  <c:v>2.34</c:v>
                </c:pt>
                <c:pt idx="168">
                  <c:v>2.34</c:v>
                </c:pt>
                <c:pt idx="169">
                  <c:v>2.34</c:v>
                </c:pt>
                <c:pt idx="170">
                  <c:v>2.34</c:v>
                </c:pt>
                <c:pt idx="171">
                  <c:v>2.34</c:v>
                </c:pt>
                <c:pt idx="172">
                  <c:v>2.34</c:v>
                </c:pt>
                <c:pt idx="173">
                  <c:v>2.34</c:v>
                </c:pt>
                <c:pt idx="174">
                  <c:v>2.34</c:v>
                </c:pt>
                <c:pt idx="175">
                  <c:v>2.34</c:v>
                </c:pt>
                <c:pt idx="176">
                  <c:v>2.34</c:v>
                </c:pt>
                <c:pt idx="177">
                  <c:v>2.34</c:v>
                </c:pt>
                <c:pt idx="178">
                  <c:v>2.34</c:v>
                </c:pt>
                <c:pt idx="179">
                  <c:v>2.34</c:v>
                </c:pt>
                <c:pt idx="180">
                  <c:v>2.34</c:v>
                </c:pt>
                <c:pt idx="181">
                  <c:v>2.34</c:v>
                </c:pt>
                <c:pt idx="182">
                  <c:v>2.34</c:v>
                </c:pt>
                <c:pt idx="183">
                  <c:v>2.34</c:v>
                </c:pt>
                <c:pt idx="184">
                  <c:v>2.34</c:v>
                </c:pt>
                <c:pt idx="185">
                  <c:v>2.34</c:v>
                </c:pt>
                <c:pt idx="186">
                  <c:v>2.34</c:v>
                </c:pt>
                <c:pt idx="187">
                  <c:v>2.34</c:v>
                </c:pt>
                <c:pt idx="188">
                  <c:v>2.34</c:v>
                </c:pt>
                <c:pt idx="189">
                  <c:v>2.34</c:v>
                </c:pt>
                <c:pt idx="190">
                  <c:v>2.34</c:v>
                </c:pt>
                <c:pt idx="191">
                  <c:v>2.34</c:v>
                </c:pt>
                <c:pt idx="192">
                  <c:v>2.34</c:v>
                </c:pt>
                <c:pt idx="193">
                  <c:v>2.34</c:v>
                </c:pt>
                <c:pt idx="194">
                  <c:v>2.34</c:v>
                </c:pt>
                <c:pt idx="195">
                  <c:v>2.34</c:v>
                </c:pt>
                <c:pt idx="196">
                  <c:v>2.34</c:v>
                </c:pt>
                <c:pt idx="197">
                  <c:v>2.34</c:v>
                </c:pt>
                <c:pt idx="198">
                  <c:v>2.34</c:v>
                </c:pt>
                <c:pt idx="199">
                  <c:v>2.34</c:v>
                </c:pt>
                <c:pt idx="200">
                  <c:v>2.34</c:v>
                </c:pt>
                <c:pt idx="201">
                  <c:v>2.34</c:v>
                </c:pt>
                <c:pt idx="202">
                  <c:v>2.34</c:v>
                </c:pt>
                <c:pt idx="203">
                  <c:v>2.34</c:v>
                </c:pt>
                <c:pt idx="204">
                  <c:v>2.34</c:v>
                </c:pt>
                <c:pt idx="205">
                  <c:v>2.34</c:v>
                </c:pt>
                <c:pt idx="206">
                  <c:v>2.34</c:v>
                </c:pt>
                <c:pt idx="207">
                  <c:v>2.34</c:v>
                </c:pt>
                <c:pt idx="208">
                  <c:v>2.34</c:v>
                </c:pt>
                <c:pt idx="209">
                  <c:v>2.34</c:v>
                </c:pt>
                <c:pt idx="210">
                  <c:v>2.34</c:v>
                </c:pt>
                <c:pt idx="211">
                  <c:v>2.34</c:v>
                </c:pt>
                <c:pt idx="212">
                  <c:v>2.34</c:v>
                </c:pt>
                <c:pt idx="213">
                  <c:v>2.34</c:v>
                </c:pt>
                <c:pt idx="214">
                  <c:v>2.34</c:v>
                </c:pt>
                <c:pt idx="215">
                  <c:v>2.34</c:v>
                </c:pt>
                <c:pt idx="216">
                  <c:v>2.34</c:v>
                </c:pt>
                <c:pt idx="217">
                  <c:v>2.34</c:v>
                </c:pt>
                <c:pt idx="218">
                  <c:v>2.34</c:v>
                </c:pt>
                <c:pt idx="219">
                  <c:v>2.34</c:v>
                </c:pt>
                <c:pt idx="220">
                  <c:v>2.34</c:v>
                </c:pt>
                <c:pt idx="221">
                  <c:v>2.34</c:v>
                </c:pt>
                <c:pt idx="222">
                  <c:v>2.34</c:v>
                </c:pt>
                <c:pt idx="223">
                  <c:v>2.34</c:v>
                </c:pt>
                <c:pt idx="224">
                  <c:v>2.34</c:v>
                </c:pt>
                <c:pt idx="225">
                  <c:v>2.34</c:v>
                </c:pt>
                <c:pt idx="226">
                  <c:v>2.34</c:v>
                </c:pt>
                <c:pt idx="227">
                  <c:v>2.34</c:v>
                </c:pt>
                <c:pt idx="228">
                  <c:v>2.34</c:v>
                </c:pt>
                <c:pt idx="229">
                  <c:v>2.34</c:v>
                </c:pt>
                <c:pt idx="230">
                  <c:v>2.34</c:v>
                </c:pt>
                <c:pt idx="231">
                  <c:v>2.34</c:v>
                </c:pt>
                <c:pt idx="232">
                  <c:v>2.34</c:v>
                </c:pt>
                <c:pt idx="233">
                  <c:v>2.34</c:v>
                </c:pt>
                <c:pt idx="234">
                  <c:v>2.34</c:v>
                </c:pt>
                <c:pt idx="235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9-4007-B757-217099C24058}"/>
            </c:ext>
          </c:extLst>
        </c:ser>
        <c:ser>
          <c:idx val="1"/>
          <c:order val="1"/>
          <c:tx>
            <c:strRef>
              <c:f>'Phosphorus Cost Curve'!$C$15</c:f>
              <c:strCache>
                <c:ptCount val="1"/>
                <c:pt idx="0">
                  <c:v>Phosphate Detergent 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'Phosphorus Cost Curve'!$C$16:$C$566</c:f>
              <c:numCache>
                <c:formatCode>_(* #,##0.00_);_(* \(#,##0.00\);_(* "-"??_);_(@_)</c:formatCode>
                <c:ptCount val="551"/>
                <c:pt idx="236">
                  <c:v>6.02</c:v>
                </c:pt>
                <c:pt idx="237">
                  <c:v>6.02</c:v>
                </c:pt>
                <c:pt idx="238">
                  <c:v>6.02</c:v>
                </c:pt>
                <c:pt idx="239">
                  <c:v>6.02</c:v>
                </c:pt>
                <c:pt idx="240">
                  <c:v>6.02</c:v>
                </c:pt>
                <c:pt idx="241">
                  <c:v>6.02</c:v>
                </c:pt>
                <c:pt idx="242">
                  <c:v>6.02</c:v>
                </c:pt>
                <c:pt idx="243">
                  <c:v>6.02</c:v>
                </c:pt>
                <c:pt idx="244">
                  <c:v>6.02</c:v>
                </c:pt>
                <c:pt idx="245">
                  <c:v>6.02</c:v>
                </c:pt>
                <c:pt idx="246">
                  <c:v>6.02</c:v>
                </c:pt>
                <c:pt idx="247">
                  <c:v>6.02</c:v>
                </c:pt>
                <c:pt idx="248">
                  <c:v>6.02</c:v>
                </c:pt>
                <c:pt idx="249">
                  <c:v>6.02</c:v>
                </c:pt>
                <c:pt idx="250">
                  <c:v>6.02</c:v>
                </c:pt>
                <c:pt idx="251">
                  <c:v>6.02</c:v>
                </c:pt>
                <c:pt idx="252">
                  <c:v>6.02</c:v>
                </c:pt>
                <c:pt idx="253">
                  <c:v>6.02</c:v>
                </c:pt>
                <c:pt idx="254">
                  <c:v>6.02</c:v>
                </c:pt>
                <c:pt idx="255">
                  <c:v>6.02</c:v>
                </c:pt>
                <c:pt idx="256">
                  <c:v>6.02</c:v>
                </c:pt>
                <c:pt idx="257">
                  <c:v>6.02</c:v>
                </c:pt>
                <c:pt idx="258">
                  <c:v>6.02</c:v>
                </c:pt>
                <c:pt idx="259">
                  <c:v>6.02</c:v>
                </c:pt>
                <c:pt idx="260">
                  <c:v>6.02</c:v>
                </c:pt>
                <c:pt idx="261">
                  <c:v>6.02</c:v>
                </c:pt>
                <c:pt idx="262">
                  <c:v>6.02</c:v>
                </c:pt>
                <c:pt idx="263">
                  <c:v>6.02</c:v>
                </c:pt>
                <c:pt idx="264">
                  <c:v>6.02</c:v>
                </c:pt>
                <c:pt idx="265">
                  <c:v>6.02</c:v>
                </c:pt>
                <c:pt idx="266">
                  <c:v>6.02</c:v>
                </c:pt>
                <c:pt idx="267">
                  <c:v>6.02</c:v>
                </c:pt>
                <c:pt idx="268">
                  <c:v>6.02</c:v>
                </c:pt>
                <c:pt idx="269">
                  <c:v>6.02</c:v>
                </c:pt>
                <c:pt idx="270">
                  <c:v>6.02</c:v>
                </c:pt>
                <c:pt idx="271">
                  <c:v>6.02</c:v>
                </c:pt>
                <c:pt idx="272">
                  <c:v>6.02</c:v>
                </c:pt>
                <c:pt idx="273">
                  <c:v>6.02</c:v>
                </c:pt>
                <c:pt idx="274">
                  <c:v>6.02</c:v>
                </c:pt>
                <c:pt idx="275">
                  <c:v>6.02</c:v>
                </c:pt>
                <c:pt idx="276">
                  <c:v>6.02</c:v>
                </c:pt>
                <c:pt idx="277">
                  <c:v>6.02</c:v>
                </c:pt>
                <c:pt idx="278">
                  <c:v>6.02</c:v>
                </c:pt>
                <c:pt idx="279">
                  <c:v>6.02</c:v>
                </c:pt>
                <c:pt idx="280">
                  <c:v>6.02</c:v>
                </c:pt>
                <c:pt idx="281">
                  <c:v>6.02</c:v>
                </c:pt>
                <c:pt idx="282">
                  <c:v>6.02</c:v>
                </c:pt>
                <c:pt idx="283">
                  <c:v>6.02</c:v>
                </c:pt>
                <c:pt idx="284">
                  <c:v>6.02</c:v>
                </c:pt>
                <c:pt idx="285">
                  <c:v>6.02</c:v>
                </c:pt>
                <c:pt idx="286">
                  <c:v>6.02</c:v>
                </c:pt>
                <c:pt idx="287">
                  <c:v>6.02</c:v>
                </c:pt>
                <c:pt idx="288">
                  <c:v>6.02</c:v>
                </c:pt>
                <c:pt idx="289">
                  <c:v>6.02</c:v>
                </c:pt>
                <c:pt idx="290">
                  <c:v>6.02</c:v>
                </c:pt>
                <c:pt idx="291">
                  <c:v>6.02</c:v>
                </c:pt>
                <c:pt idx="292">
                  <c:v>6.02</c:v>
                </c:pt>
                <c:pt idx="293">
                  <c:v>6.02</c:v>
                </c:pt>
                <c:pt idx="294">
                  <c:v>6.02</c:v>
                </c:pt>
                <c:pt idx="295">
                  <c:v>6.02</c:v>
                </c:pt>
                <c:pt idx="296">
                  <c:v>6.02</c:v>
                </c:pt>
                <c:pt idx="297">
                  <c:v>6.02</c:v>
                </c:pt>
                <c:pt idx="298">
                  <c:v>6.02</c:v>
                </c:pt>
                <c:pt idx="299">
                  <c:v>6.02</c:v>
                </c:pt>
                <c:pt idx="300">
                  <c:v>6.02</c:v>
                </c:pt>
                <c:pt idx="301">
                  <c:v>6.02</c:v>
                </c:pt>
                <c:pt idx="302">
                  <c:v>6.02</c:v>
                </c:pt>
                <c:pt idx="303">
                  <c:v>6.02</c:v>
                </c:pt>
                <c:pt idx="304">
                  <c:v>6.02</c:v>
                </c:pt>
                <c:pt idx="305">
                  <c:v>6.02</c:v>
                </c:pt>
                <c:pt idx="306">
                  <c:v>6.02</c:v>
                </c:pt>
                <c:pt idx="307">
                  <c:v>6.02</c:v>
                </c:pt>
                <c:pt idx="308">
                  <c:v>6.02</c:v>
                </c:pt>
                <c:pt idx="309">
                  <c:v>6.02</c:v>
                </c:pt>
                <c:pt idx="310">
                  <c:v>6.02</c:v>
                </c:pt>
                <c:pt idx="311">
                  <c:v>6.02</c:v>
                </c:pt>
                <c:pt idx="312">
                  <c:v>6.02</c:v>
                </c:pt>
                <c:pt idx="313">
                  <c:v>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9-4007-B757-217099C24058}"/>
            </c:ext>
          </c:extLst>
        </c:ser>
        <c:ser>
          <c:idx val="2"/>
          <c:order val="2"/>
          <c:tx>
            <c:strRef>
              <c:f>'Phosphorus Cost Curve'!$D$15</c:f>
              <c:strCache>
                <c:ptCount val="1"/>
                <c:pt idx="0">
                  <c:v>Wetlands Restoration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'Phosphorus Cost Curve'!$D$16:$D$566</c:f>
              <c:numCache>
                <c:formatCode>_(* #,##0.00_);_(* \(#,##0.00\);_(* "-"??_);_(@_)</c:formatCode>
                <c:ptCount val="551"/>
                <c:pt idx="314">
                  <c:v>9.9</c:v>
                </c:pt>
                <c:pt idx="315">
                  <c:v>9.9</c:v>
                </c:pt>
                <c:pt idx="316">
                  <c:v>9.9</c:v>
                </c:pt>
                <c:pt idx="317">
                  <c:v>9.9</c:v>
                </c:pt>
                <c:pt idx="318">
                  <c:v>9.9</c:v>
                </c:pt>
                <c:pt idx="319">
                  <c:v>9.9</c:v>
                </c:pt>
                <c:pt idx="320">
                  <c:v>9.9</c:v>
                </c:pt>
                <c:pt idx="321">
                  <c:v>9.9</c:v>
                </c:pt>
                <c:pt idx="322">
                  <c:v>9.9</c:v>
                </c:pt>
                <c:pt idx="323">
                  <c:v>9.9</c:v>
                </c:pt>
                <c:pt idx="324">
                  <c:v>9.9</c:v>
                </c:pt>
                <c:pt idx="325">
                  <c:v>9.9</c:v>
                </c:pt>
                <c:pt idx="326">
                  <c:v>9.9</c:v>
                </c:pt>
                <c:pt idx="327">
                  <c:v>9.9</c:v>
                </c:pt>
                <c:pt idx="328">
                  <c:v>9.9</c:v>
                </c:pt>
                <c:pt idx="329">
                  <c:v>9.9</c:v>
                </c:pt>
                <c:pt idx="330">
                  <c:v>9.9</c:v>
                </c:pt>
                <c:pt idx="331">
                  <c:v>9.9</c:v>
                </c:pt>
                <c:pt idx="332">
                  <c:v>9.9</c:v>
                </c:pt>
                <c:pt idx="333">
                  <c:v>9.9</c:v>
                </c:pt>
                <c:pt idx="334">
                  <c:v>9.9</c:v>
                </c:pt>
                <c:pt idx="335">
                  <c:v>9.9</c:v>
                </c:pt>
                <c:pt idx="336">
                  <c:v>9.9</c:v>
                </c:pt>
                <c:pt idx="337">
                  <c:v>9.9</c:v>
                </c:pt>
                <c:pt idx="338">
                  <c:v>9.9</c:v>
                </c:pt>
                <c:pt idx="339">
                  <c:v>9.9</c:v>
                </c:pt>
                <c:pt idx="340">
                  <c:v>9.9</c:v>
                </c:pt>
                <c:pt idx="341">
                  <c:v>9.9</c:v>
                </c:pt>
                <c:pt idx="342">
                  <c:v>9.9</c:v>
                </c:pt>
                <c:pt idx="343">
                  <c:v>9.9</c:v>
                </c:pt>
                <c:pt idx="344">
                  <c:v>9.9</c:v>
                </c:pt>
                <c:pt idx="345">
                  <c:v>9.9</c:v>
                </c:pt>
                <c:pt idx="346">
                  <c:v>9.9</c:v>
                </c:pt>
                <c:pt idx="347">
                  <c:v>9.9</c:v>
                </c:pt>
                <c:pt idx="348">
                  <c:v>9.9</c:v>
                </c:pt>
                <c:pt idx="349">
                  <c:v>9.9</c:v>
                </c:pt>
                <c:pt idx="350">
                  <c:v>9.9</c:v>
                </c:pt>
                <c:pt idx="351">
                  <c:v>9.9</c:v>
                </c:pt>
                <c:pt idx="352">
                  <c:v>9.9</c:v>
                </c:pt>
                <c:pt idx="353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9-4007-B757-217099C24058}"/>
            </c:ext>
          </c:extLst>
        </c:ser>
        <c:ser>
          <c:idx val="3"/>
          <c:order val="3"/>
          <c:tx>
            <c:strRef>
              <c:f>'Phosphorus Cost Curve'!$E$15</c:f>
              <c:strCache>
                <c:ptCount val="1"/>
                <c:pt idx="0">
                  <c:v>Forest Buffers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'Phosphorus Cost Curve'!$E$16:$E$566</c:f>
              <c:numCache>
                <c:formatCode>_(* #,##0.00_);_(* \(#,##0.00\);_(* "-"??_);_(@_)</c:formatCode>
                <c:ptCount val="551"/>
                <c:pt idx="354">
                  <c:v>20.46</c:v>
                </c:pt>
                <c:pt idx="355">
                  <c:v>20.46</c:v>
                </c:pt>
                <c:pt idx="356">
                  <c:v>20.46</c:v>
                </c:pt>
                <c:pt idx="357">
                  <c:v>20.46</c:v>
                </c:pt>
                <c:pt idx="358">
                  <c:v>20.46</c:v>
                </c:pt>
                <c:pt idx="359">
                  <c:v>20.46</c:v>
                </c:pt>
                <c:pt idx="360">
                  <c:v>20.46</c:v>
                </c:pt>
                <c:pt idx="361">
                  <c:v>20.46</c:v>
                </c:pt>
                <c:pt idx="362">
                  <c:v>20.46</c:v>
                </c:pt>
                <c:pt idx="363">
                  <c:v>20.46</c:v>
                </c:pt>
                <c:pt idx="364">
                  <c:v>20.46</c:v>
                </c:pt>
                <c:pt idx="365">
                  <c:v>20.46</c:v>
                </c:pt>
                <c:pt idx="366">
                  <c:v>20.46</c:v>
                </c:pt>
                <c:pt idx="367">
                  <c:v>20.46</c:v>
                </c:pt>
                <c:pt idx="368">
                  <c:v>20.46</c:v>
                </c:pt>
                <c:pt idx="369">
                  <c:v>20.46</c:v>
                </c:pt>
                <c:pt idx="370">
                  <c:v>20.46</c:v>
                </c:pt>
                <c:pt idx="371">
                  <c:v>20.46</c:v>
                </c:pt>
                <c:pt idx="372">
                  <c:v>20.46</c:v>
                </c:pt>
                <c:pt idx="373">
                  <c:v>20.46</c:v>
                </c:pt>
                <c:pt idx="374">
                  <c:v>20.46</c:v>
                </c:pt>
                <c:pt idx="375">
                  <c:v>20.46</c:v>
                </c:pt>
                <c:pt idx="376">
                  <c:v>20.46</c:v>
                </c:pt>
                <c:pt idx="377">
                  <c:v>20.46</c:v>
                </c:pt>
                <c:pt idx="378">
                  <c:v>20.46</c:v>
                </c:pt>
                <c:pt idx="379">
                  <c:v>20.46</c:v>
                </c:pt>
                <c:pt idx="380">
                  <c:v>20.46</c:v>
                </c:pt>
                <c:pt idx="381">
                  <c:v>20.46</c:v>
                </c:pt>
                <c:pt idx="382">
                  <c:v>20.46</c:v>
                </c:pt>
                <c:pt idx="383">
                  <c:v>20.46</c:v>
                </c:pt>
                <c:pt idx="384">
                  <c:v>20.46</c:v>
                </c:pt>
                <c:pt idx="385">
                  <c:v>20.46</c:v>
                </c:pt>
                <c:pt idx="386">
                  <c:v>20.46</c:v>
                </c:pt>
                <c:pt idx="387">
                  <c:v>20.46</c:v>
                </c:pt>
                <c:pt idx="388">
                  <c:v>20.46</c:v>
                </c:pt>
                <c:pt idx="389">
                  <c:v>20.46</c:v>
                </c:pt>
                <c:pt idx="390">
                  <c:v>20.46</c:v>
                </c:pt>
                <c:pt idx="391">
                  <c:v>20.46</c:v>
                </c:pt>
                <c:pt idx="392">
                  <c:v>20.46</c:v>
                </c:pt>
                <c:pt idx="393">
                  <c:v>20.46</c:v>
                </c:pt>
                <c:pt idx="394">
                  <c:v>20.46</c:v>
                </c:pt>
                <c:pt idx="395">
                  <c:v>20.46</c:v>
                </c:pt>
                <c:pt idx="396">
                  <c:v>20.46</c:v>
                </c:pt>
                <c:pt idx="397">
                  <c:v>20.46</c:v>
                </c:pt>
                <c:pt idx="398">
                  <c:v>20.46</c:v>
                </c:pt>
                <c:pt idx="399">
                  <c:v>20.46</c:v>
                </c:pt>
                <c:pt idx="400">
                  <c:v>20.46</c:v>
                </c:pt>
                <c:pt idx="401">
                  <c:v>20.46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B9-4007-B757-217099C24058}"/>
            </c:ext>
          </c:extLst>
        </c:ser>
        <c:ser>
          <c:idx val="4"/>
          <c:order val="4"/>
          <c:tx>
            <c:strRef>
              <c:f>'Phosphorus Cost Curve'!$F$15</c:f>
              <c:strCache>
                <c:ptCount val="1"/>
                <c:pt idx="0">
                  <c:v>Grass Buffers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'Phosphorus Cost Curve'!$F$16:$F$566</c:f>
              <c:numCache>
                <c:formatCode>_(* #,##0.00_);_(* \(#,##0.00\);_(* "-"??_);_(@_)</c:formatCode>
                <c:ptCount val="551"/>
                <c:pt idx="402">
                  <c:v>21.12</c:v>
                </c:pt>
                <c:pt idx="403">
                  <c:v>21.12</c:v>
                </c:pt>
                <c:pt idx="404">
                  <c:v>21.12</c:v>
                </c:pt>
                <c:pt idx="405">
                  <c:v>21.12</c:v>
                </c:pt>
                <c:pt idx="406">
                  <c:v>21.12</c:v>
                </c:pt>
                <c:pt idx="407">
                  <c:v>21.12</c:v>
                </c:pt>
                <c:pt idx="408">
                  <c:v>21.12</c:v>
                </c:pt>
                <c:pt idx="409">
                  <c:v>21.12</c:v>
                </c:pt>
                <c:pt idx="410">
                  <c:v>21.12</c:v>
                </c:pt>
                <c:pt idx="411">
                  <c:v>21.12</c:v>
                </c:pt>
                <c:pt idx="412">
                  <c:v>21.12</c:v>
                </c:pt>
                <c:pt idx="413">
                  <c:v>21.12</c:v>
                </c:pt>
                <c:pt idx="414">
                  <c:v>21.12</c:v>
                </c:pt>
                <c:pt idx="415">
                  <c:v>21.12</c:v>
                </c:pt>
                <c:pt idx="416">
                  <c:v>21.12</c:v>
                </c:pt>
                <c:pt idx="417">
                  <c:v>21.12</c:v>
                </c:pt>
                <c:pt idx="418">
                  <c:v>21.12</c:v>
                </c:pt>
                <c:pt idx="419">
                  <c:v>21.12</c:v>
                </c:pt>
                <c:pt idx="420">
                  <c:v>21.12</c:v>
                </c:pt>
                <c:pt idx="421">
                  <c:v>21.12</c:v>
                </c:pt>
                <c:pt idx="422">
                  <c:v>21.12</c:v>
                </c:pt>
                <c:pt idx="423">
                  <c:v>21.12</c:v>
                </c:pt>
                <c:pt idx="424">
                  <c:v>21.12</c:v>
                </c:pt>
                <c:pt idx="425">
                  <c:v>21.12</c:v>
                </c:pt>
                <c:pt idx="426">
                  <c:v>21.12</c:v>
                </c:pt>
                <c:pt idx="427">
                  <c:v>21.12</c:v>
                </c:pt>
                <c:pt idx="428">
                  <c:v>21.12</c:v>
                </c:pt>
                <c:pt idx="429">
                  <c:v>21.12</c:v>
                </c:pt>
                <c:pt idx="430">
                  <c:v>21.12</c:v>
                </c:pt>
                <c:pt idx="431">
                  <c:v>21.12</c:v>
                </c:pt>
                <c:pt idx="432">
                  <c:v>21.12</c:v>
                </c:pt>
                <c:pt idx="433">
                  <c:v>21.12</c:v>
                </c:pt>
                <c:pt idx="434">
                  <c:v>21.12</c:v>
                </c:pt>
                <c:pt idx="435">
                  <c:v>21.12</c:v>
                </c:pt>
                <c:pt idx="436">
                  <c:v>21.12</c:v>
                </c:pt>
                <c:pt idx="437">
                  <c:v>21.12</c:v>
                </c:pt>
                <c:pt idx="438">
                  <c:v>21.12</c:v>
                </c:pt>
                <c:pt idx="439">
                  <c:v>21.12</c:v>
                </c:pt>
                <c:pt idx="440">
                  <c:v>21.12</c:v>
                </c:pt>
                <c:pt idx="441">
                  <c:v>21.12</c:v>
                </c:pt>
                <c:pt idx="442">
                  <c:v>21.12</c:v>
                </c:pt>
                <c:pt idx="443">
                  <c:v>21.12</c:v>
                </c:pt>
                <c:pt idx="444">
                  <c:v>21.12</c:v>
                </c:pt>
                <c:pt idx="445">
                  <c:v>21.12</c:v>
                </c:pt>
                <c:pt idx="446">
                  <c:v>21.12</c:v>
                </c:pt>
                <c:pt idx="447">
                  <c:v>21.12</c:v>
                </c:pt>
                <c:pt idx="448">
                  <c:v>21.12</c:v>
                </c:pt>
                <c:pt idx="449">
                  <c:v>21.12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B9-4007-B757-217099C24058}"/>
            </c:ext>
          </c:extLst>
        </c:ser>
        <c:ser>
          <c:idx val="5"/>
          <c:order val="5"/>
          <c:tx>
            <c:strRef>
              <c:f>'Phosphorus Cost Curve'!$G$15</c:f>
              <c:strCache>
                <c:ptCount val="1"/>
                <c:pt idx="0">
                  <c:v>Upgrade Existing WWTPs to BNR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'Phosphorus Cost Curve'!$G$16:$G$566</c:f>
              <c:numCache>
                <c:formatCode>_(* #,##0.00_);_(* \(#,##0.00\);_(* "-"??_);_(@_)</c:formatCode>
                <c:ptCount val="551"/>
                <c:pt idx="450">
                  <c:v>21.84</c:v>
                </c:pt>
                <c:pt idx="451">
                  <c:v>21.84</c:v>
                </c:pt>
                <c:pt idx="452">
                  <c:v>21.84</c:v>
                </c:pt>
                <c:pt idx="453">
                  <c:v>21.84</c:v>
                </c:pt>
                <c:pt idx="454">
                  <c:v>21.84</c:v>
                </c:pt>
                <c:pt idx="455">
                  <c:v>21.84</c:v>
                </c:pt>
                <c:pt idx="456">
                  <c:v>21.84</c:v>
                </c:pt>
                <c:pt idx="457">
                  <c:v>21.84</c:v>
                </c:pt>
                <c:pt idx="458">
                  <c:v>21.84</c:v>
                </c:pt>
                <c:pt idx="459">
                  <c:v>21.84</c:v>
                </c:pt>
                <c:pt idx="460">
                  <c:v>21.84</c:v>
                </c:pt>
                <c:pt idx="461">
                  <c:v>21.84</c:v>
                </c:pt>
                <c:pt idx="462">
                  <c:v>21.84</c:v>
                </c:pt>
                <c:pt idx="463">
                  <c:v>21.84</c:v>
                </c:pt>
                <c:pt idx="464">
                  <c:v>21.84</c:v>
                </c:pt>
                <c:pt idx="465">
                  <c:v>21.84</c:v>
                </c:pt>
                <c:pt idx="466">
                  <c:v>21.84</c:v>
                </c:pt>
                <c:pt idx="467">
                  <c:v>21.84</c:v>
                </c:pt>
                <c:pt idx="468">
                  <c:v>21.84</c:v>
                </c:pt>
                <c:pt idx="469">
                  <c:v>21.84</c:v>
                </c:pt>
                <c:pt idx="470">
                  <c:v>21.84</c:v>
                </c:pt>
                <c:pt idx="471">
                  <c:v>21.84</c:v>
                </c:pt>
                <c:pt idx="472">
                  <c:v>21.84</c:v>
                </c:pt>
                <c:pt idx="473">
                  <c:v>21.84</c:v>
                </c:pt>
                <c:pt idx="474">
                  <c:v>21.84</c:v>
                </c:pt>
                <c:pt idx="475">
                  <c:v>21.84</c:v>
                </c:pt>
                <c:pt idx="476">
                  <c:v>21.84</c:v>
                </c:pt>
                <c:pt idx="477">
                  <c:v>21.84</c:v>
                </c:pt>
                <c:pt idx="478">
                  <c:v>21.84</c:v>
                </c:pt>
                <c:pt idx="479">
                  <c:v>21.84</c:v>
                </c:pt>
                <c:pt idx="480">
                  <c:v>21.84</c:v>
                </c:pt>
                <c:pt idx="481">
                  <c:v>21.84</c:v>
                </c:pt>
                <c:pt idx="482">
                  <c:v>21.84</c:v>
                </c:pt>
                <c:pt idx="483">
                  <c:v>21.84</c:v>
                </c:pt>
                <c:pt idx="484">
                  <c:v>21.84</c:v>
                </c:pt>
                <c:pt idx="485">
                  <c:v>21.84</c:v>
                </c:pt>
                <c:pt idx="486">
                  <c:v>21.84</c:v>
                </c:pt>
                <c:pt idx="487">
                  <c:v>21.84</c:v>
                </c:pt>
                <c:pt idx="488">
                  <c:v>21.84</c:v>
                </c:pt>
                <c:pt idx="489">
                  <c:v>21.84</c:v>
                </c:pt>
                <c:pt idx="490">
                  <c:v>21.84</c:v>
                </c:pt>
                <c:pt idx="491">
                  <c:v>21.84</c:v>
                </c:pt>
                <c:pt idx="492">
                  <c:v>21.84</c:v>
                </c:pt>
                <c:pt idx="493">
                  <c:v>21.84</c:v>
                </c:pt>
                <c:pt idx="494">
                  <c:v>21.84</c:v>
                </c:pt>
                <c:pt idx="495">
                  <c:v>21.84</c:v>
                </c:pt>
                <c:pt idx="496">
                  <c:v>21.84</c:v>
                </c:pt>
                <c:pt idx="497">
                  <c:v>21.84</c:v>
                </c:pt>
                <c:pt idx="498">
                  <c:v>21.84</c:v>
                </c:pt>
                <c:pt idx="499">
                  <c:v>21.84</c:v>
                </c:pt>
                <c:pt idx="500">
                  <c:v>21.84</c:v>
                </c:pt>
                <c:pt idx="501">
                  <c:v>21.84</c:v>
                </c:pt>
                <c:pt idx="502">
                  <c:v>21.84</c:v>
                </c:pt>
                <c:pt idx="503">
                  <c:v>21.84</c:v>
                </c:pt>
                <c:pt idx="504">
                  <c:v>21.84</c:v>
                </c:pt>
                <c:pt idx="505">
                  <c:v>21.84</c:v>
                </c:pt>
                <c:pt idx="506">
                  <c:v>21.84</c:v>
                </c:pt>
                <c:pt idx="507">
                  <c:v>21.84</c:v>
                </c:pt>
                <c:pt idx="508">
                  <c:v>21.84</c:v>
                </c:pt>
                <c:pt idx="509">
                  <c:v>21.84</c:v>
                </c:pt>
                <c:pt idx="510">
                  <c:v>21.84</c:v>
                </c:pt>
                <c:pt idx="511">
                  <c:v>21.84</c:v>
                </c:pt>
                <c:pt idx="512">
                  <c:v>21.84</c:v>
                </c:pt>
                <c:pt idx="513">
                  <c:v>21.84</c:v>
                </c:pt>
                <c:pt idx="514">
                  <c:v>21.84</c:v>
                </c:pt>
                <c:pt idx="515">
                  <c:v>21.84</c:v>
                </c:pt>
                <c:pt idx="516">
                  <c:v>21.84</c:v>
                </c:pt>
                <c:pt idx="517">
                  <c:v>21.84</c:v>
                </c:pt>
                <c:pt idx="518">
                  <c:v>21.84</c:v>
                </c:pt>
                <c:pt idx="519">
                  <c:v>21.84</c:v>
                </c:pt>
                <c:pt idx="520">
                  <c:v>21.84</c:v>
                </c:pt>
                <c:pt idx="521">
                  <c:v>21.84</c:v>
                </c:pt>
                <c:pt idx="522">
                  <c:v>21.84</c:v>
                </c:pt>
                <c:pt idx="523">
                  <c:v>21.84</c:v>
                </c:pt>
                <c:pt idx="524">
                  <c:v>21.84</c:v>
                </c:pt>
                <c:pt idx="525">
                  <c:v>21.84</c:v>
                </c:pt>
                <c:pt idx="526">
                  <c:v>21.84</c:v>
                </c:pt>
                <c:pt idx="527">
                  <c:v>21.84</c:v>
                </c:pt>
                <c:pt idx="528">
                  <c:v>21.84</c:v>
                </c:pt>
                <c:pt idx="529">
                  <c:v>21.84</c:v>
                </c:pt>
                <c:pt idx="530">
                  <c:v>21.84</c:v>
                </c:pt>
                <c:pt idx="531">
                  <c:v>21.84</c:v>
                </c:pt>
                <c:pt idx="532">
                  <c:v>21.84</c:v>
                </c:pt>
                <c:pt idx="533">
                  <c:v>21.84</c:v>
                </c:pt>
                <c:pt idx="534">
                  <c:v>21.84</c:v>
                </c:pt>
                <c:pt idx="535">
                  <c:v>21.84</c:v>
                </c:pt>
                <c:pt idx="536">
                  <c:v>21.84</c:v>
                </c:pt>
                <c:pt idx="537">
                  <c:v>21.84</c:v>
                </c:pt>
                <c:pt idx="538">
                  <c:v>21.84</c:v>
                </c:pt>
                <c:pt idx="539">
                  <c:v>21.84</c:v>
                </c:pt>
                <c:pt idx="540">
                  <c:v>21.84</c:v>
                </c:pt>
                <c:pt idx="541">
                  <c:v>21.84</c:v>
                </c:pt>
                <c:pt idx="542">
                  <c:v>21.84</c:v>
                </c:pt>
                <c:pt idx="543">
                  <c:v>21.84</c:v>
                </c:pt>
                <c:pt idx="544">
                  <c:v>21.84</c:v>
                </c:pt>
                <c:pt idx="545">
                  <c:v>21.84</c:v>
                </c:pt>
                <c:pt idx="546">
                  <c:v>21.84</c:v>
                </c:pt>
                <c:pt idx="547">
                  <c:v>21.84</c:v>
                </c:pt>
                <c:pt idx="548">
                  <c:v>21.84</c:v>
                </c:pt>
                <c:pt idx="549">
                  <c:v>21.84</c:v>
                </c:pt>
                <c:pt idx="550">
                  <c:v>21.84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B9-4007-B757-217099C24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5182360"/>
        <c:axId val="395181576"/>
      </c:barChart>
      <c:catAx>
        <c:axId val="395182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Reduction Potential, </a:t>
                </a:r>
                <a:r>
                  <a:rPr lang="en-US" sz="1400" b="1" baseline="0"/>
                  <a:t>tons/yr</a:t>
                </a:r>
              </a:p>
            </c:rich>
          </c:tx>
          <c:layout>
            <c:manualLayout>
              <c:xMode val="edge"/>
              <c:yMode val="edge"/>
              <c:x val="0.41844038090280039"/>
              <c:y val="0.86603138893352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181576"/>
        <c:crosses val="autoZero"/>
        <c:auto val="1"/>
        <c:lblAlgn val="ctr"/>
        <c:lblOffset val="100"/>
        <c:noMultiLvlLbl val="0"/>
      </c:catAx>
      <c:valAx>
        <c:axId val="39518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Annual Cost </a:t>
                </a:r>
                <a:r>
                  <a:rPr lang="en-US" sz="1400" b="1" baseline="0"/>
                  <a:t> $/kg</a:t>
                </a:r>
                <a:endParaRPr lang="en-US" sz="1400" b="1"/>
              </a:p>
            </c:rich>
          </c:tx>
          <c:layout>
            <c:manualLayout>
              <c:xMode val="edge"/>
              <c:yMode val="edge"/>
              <c:x val="6.1993077311617031E-2"/>
              <c:y val="0.34106736657917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18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21723730814639"/>
          <c:y val="0.12896745049725927"/>
          <c:w val="0.30980722451015935"/>
          <c:h val="0.21740389594157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</xdr:row>
          <xdr:rowOff>0</xdr:rowOff>
        </xdr:from>
        <xdr:to>
          <xdr:col>2</xdr:col>
          <xdr:colOff>99060</xdr:colOff>
          <xdr:row>5</xdr:row>
          <xdr:rowOff>22860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</xdr:row>
          <xdr:rowOff>0</xdr:rowOff>
        </xdr:from>
        <xdr:to>
          <xdr:col>2</xdr:col>
          <xdr:colOff>99060</xdr:colOff>
          <xdr:row>6</xdr:row>
          <xdr:rowOff>22860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7</xdr:row>
          <xdr:rowOff>0</xdr:rowOff>
        </xdr:from>
        <xdr:to>
          <xdr:col>2</xdr:col>
          <xdr:colOff>99060</xdr:colOff>
          <xdr:row>8</xdr:row>
          <xdr:rowOff>22860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8</xdr:row>
          <xdr:rowOff>0</xdr:rowOff>
        </xdr:from>
        <xdr:to>
          <xdr:col>2</xdr:col>
          <xdr:colOff>99060</xdr:colOff>
          <xdr:row>9</xdr:row>
          <xdr:rowOff>22860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</xdr:row>
          <xdr:rowOff>0</xdr:rowOff>
        </xdr:from>
        <xdr:to>
          <xdr:col>2</xdr:col>
          <xdr:colOff>99060</xdr:colOff>
          <xdr:row>10</xdr:row>
          <xdr:rowOff>22860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18</xdr:row>
          <xdr:rowOff>0</xdr:rowOff>
        </xdr:from>
        <xdr:to>
          <xdr:col>4</xdr:col>
          <xdr:colOff>99060</xdr:colOff>
          <xdr:row>19</xdr:row>
          <xdr:rowOff>22860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19</xdr:row>
          <xdr:rowOff>0</xdr:rowOff>
        </xdr:from>
        <xdr:to>
          <xdr:col>4</xdr:col>
          <xdr:colOff>99060</xdr:colOff>
          <xdr:row>20</xdr:row>
          <xdr:rowOff>22860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</xdr:row>
          <xdr:rowOff>0</xdr:rowOff>
        </xdr:from>
        <xdr:to>
          <xdr:col>4</xdr:col>
          <xdr:colOff>99060</xdr:colOff>
          <xdr:row>5</xdr:row>
          <xdr:rowOff>22860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5</xdr:row>
          <xdr:rowOff>0</xdr:rowOff>
        </xdr:from>
        <xdr:to>
          <xdr:col>4</xdr:col>
          <xdr:colOff>99060</xdr:colOff>
          <xdr:row>6</xdr:row>
          <xdr:rowOff>22860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0</xdr:rowOff>
        </xdr:from>
        <xdr:to>
          <xdr:col>4</xdr:col>
          <xdr:colOff>99060</xdr:colOff>
          <xdr:row>7</xdr:row>
          <xdr:rowOff>22860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0</xdr:rowOff>
        </xdr:from>
        <xdr:to>
          <xdr:col>4</xdr:col>
          <xdr:colOff>99060</xdr:colOff>
          <xdr:row>8</xdr:row>
          <xdr:rowOff>22860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8</xdr:row>
          <xdr:rowOff>0</xdr:rowOff>
        </xdr:from>
        <xdr:to>
          <xdr:col>4</xdr:col>
          <xdr:colOff>99060</xdr:colOff>
          <xdr:row>9</xdr:row>
          <xdr:rowOff>22860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9</xdr:row>
          <xdr:rowOff>0</xdr:rowOff>
        </xdr:from>
        <xdr:to>
          <xdr:col>4</xdr:col>
          <xdr:colOff>99060</xdr:colOff>
          <xdr:row>10</xdr:row>
          <xdr:rowOff>22860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10</xdr:row>
          <xdr:rowOff>0</xdr:rowOff>
        </xdr:from>
        <xdr:to>
          <xdr:col>4</xdr:col>
          <xdr:colOff>99060</xdr:colOff>
          <xdr:row>11</xdr:row>
          <xdr:rowOff>22860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11</xdr:row>
          <xdr:rowOff>0</xdr:rowOff>
        </xdr:from>
        <xdr:to>
          <xdr:col>4</xdr:col>
          <xdr:colOff>99060</xdr:colOff>
          <xdr:row>12</xdr:row>
          <xdr:rowOff>22860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12</xdr:row>
          <xdr:rowOff>0</xdr:rowOff>
        </xdr:from>
        <xdr:to>
          <xdr:col>4</xdr:col>
          <xdr:colOff>99060</xdr:colOff>
          <xdr:row>13</xdr:row>
          <xdr:rowOff>22860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13</xdr:row>
          <xdr:rowOff>0</xdr:rowOff>
        </xdr:from>
        <xdr:to>
          <xdr:col>4</xdr:col>
          <xdr:colOff>99060</xdr:colOff>
          <xdr:row>14</xdr:row>
          <xdr:rowOff>22860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14</xdr:row>
          <xdr:rowOff>0</xdr:rowOff>
        </xdr:from>
        <xdr:to>
          <xdr:col>4</xdr:col>
          <xdr:colOff>99060</xdr:colOff>
          <xdr:row>15</xdr:row>
          <xdr:rowOff>22860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15</xdr:row>
          <xdr:rowOff>0</xdr:rowOff>
        </xdr:from>
        <xdr:to>
          <xdr:col>4</xdr:col>
          <xdr:colOff>99060</xdr:colOff>
          <xdr:row>16</xdr:row>
          <xdr:rowOff>22860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0</xdr:rowOff>
        </xdr:from>
        <xdr:to>
          <xdr:col>4</xdr:col>
          <xdr:colOff>99060</xdr:colOff>
          <xdr:row>17</xdr:row>
          <xdr:rowOff>22860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17</xdr:row>
          <xdr:rowOff>0</xdr:rowOff>
        </xdr:from>
        <xdr:to>
          <xdr:col>4</xdr:col>
          <xdr:colOff>99060</xdr:colOff>
          <xdr:row>18</xdr:row>
          <xdr:rowOff>22860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0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0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</xdr:row>
          <xdr:rowOff>0</xdr:rowOff>
        </xdr:from>
        <xdr:to>
          <xdr:col>8</xdr:col>
          <xdr:colOff>251460</xdr:colOff>
          <xdr:row>7</xdr:row>
          <xdr:rowOff>22860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0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</xdr:row>
          <xdr:rowOff>0</xdr:rowOff>
        </xdr:from>
        <xdr:to>
          <xdr:col>8</xdr:col>
          <xdr:colOff>251460</xdr:colOff>
          <xdr:row>6</xdr:row>
          <xdr:rowOff>22860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0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0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</xdr:row>
          <xdr:rowOff>0</xdr:rowOff>
        </xdr:from>
        <xdr:to>
          <xdr:col>2</xdr:col>
          <xdr:colOff>99060</xdr:colOff>
          <xdr:row>7</xdr:row>
          <xdr:rowOff>22860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0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0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</xdr:row>
          <xdr:rowOff>0</xdr:rowOff>
        </xdr:from>
        <xdr:to>
          <xdr:col>2</xdr:col>
          <xdr:colOff>99060</xdr:colOff>
          <xdr:row>11</xdr:row>
          <xdr:rowOff>22860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0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</xdr:row>
          <xdr:rowOff>0</xdr:rowOff>
        </xdr:from>
        <xdr:to>
          <xdr:col>2</xdr:col>
          <xdr:colOff>99060</xdr:colOff>
          <xdr:row>12</xdr:row>
          <xdr:rowOff>22860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0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</xdr:row>
          <xdr:rowOff>0</xdr:rowOff>
        </xdr:from>
        <xdr:to>
          <xdr:col>2</xdr:col>
          <xdr:colOff>99060</xdr:colOff>
          <xdr:row>12</xdr:row>
          <xdr:rowOff>22860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0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20</xdr:row>
          <xdr:rowOff>0</xdr:rowOff>
        </xdr:from>
        <xdr:to>
          <xdr:col>4</xdr:col>
          <xdr:colOff>99060</xdr:colOff>
          <xdr:row>21</xdr:row>
          <xdr:rowOff>22860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0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21</xdr:row>
          <xdr:rowOff>0</xdr:rowOff>
        </xdr:from>
        <xdr:to>
          <xdr:col>4</xdr:col>
          <xdr:colOff>99060</xdr:colOff>
          <xdr:row>22</xdr:row>
          <xdr:rowOff>22860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0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0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6</xdr:row>
          <xdr:rowOff>0</xdr:rowOff>
        </xdr:from>
        <xdr:to>
          <xdr:col>6</xdr:col>
          <xdr:colOff>99060</xdr:colOff>
          <xdr:row>7</xdr:row>
          <xdr:rowOff>22860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0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7</xdr:row>
          <xdr:rowOff>0</xdr:rowOff>
        </xdr:from>
        <xdr:to>
          <xdr:col>6</xdr:col>
          <xdr:colOff>99060</xdr:colOff>
          <xdr:row>8</xdr:row>
          <xdr:rowOff>22860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0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</xdr:row>
          <xdr:rowOff>0</xdr:rowOff>
        </xdr:from>
        <xdr:to>
          <xdr:col>6</xdr:col>
          <xdr:colOff>99060</xdr:colOff>
          <xdr:row>9</xdr:row>
          <xdr:rowOff>22860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0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</xdr:row>
          <xdr:rowOff>0</xdr:rowOff>
        </xdr:from>
        <xdr:to>
          <xdr:col>6</xdr:col>
          <xdr:colOff>99060</xdr:colOff>
          <xdr:row>9</xdr:row>
          <xdr:rowOff>22860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0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9</xdr:row>
          <xdr:rowOff>0</xdr:rowOff>
        </xdr:from>
        <xdr:to>
          <xdr:col>6</xdr:col>
          <xdr:colOff>99060</xdr:colOff>
          <xdr:row>10</xdr:row>
          <xdr:rowOff>22860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0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12</xdr:row>
          <xdr:rowOff>0</xdr:rowOff>
        </xdr:from>
        <xdr:to>
          <xdr:col>2</xdr:col>
          <xdr:colOff>99060</xdr:colOff>
          <xdr:row>13</xdr:row>
          <xdr:rowOff>22860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0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22</xdr:row>
          <xdr:rowOff>0</xdr:rowOff>
        </xdr:from>
        <xdr:to>
          <xdr:col>4</xdr:col>
          <xdr:colOff>99060</xdr:colOff>
          <xdr:row>23</xdr:row>
          <xdr:rowOff>22860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0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7</xdr:row>
          <xdr:rowOff>0</xdr:rowOff>
        </xdr:from>
        <xdr:to>
          <xdr:col>8</xdr:col>
          <xdr:colOff>251460</xdr:colOff>
          <xdr:row>8</xdr:row>
          <xdr:rowOff>22860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0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8</xdr:row>
          <xdr:rowOff>0</xdr:rowOff>
        </xdr:from>
        <xdr:to>
          <xdr:col>8</xdr:col>
          <xdr:colOff>251460</xdr:colOff>
          <xdr:row>9</xdr:row>
          <xdr:rowOff>22860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0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9</xdr:row>
          <xdr:rowOff>0</xdr:rowOff>
        </xdr:from>
        <xdr:to>
          <xdr:col>8</xdr:col>
          <xdr:colOff>251460</xdr:colOff>
          <xdr:row>10</xdr:row>
          <xdr:rowOff>22860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0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10</xdr:row>
          <xdr:rowOff>0</xdr:rowOff>
        </xdr:from>
        <xdr:to>
          <xdr:col>8</xdr:col>
          <xdr:colOff>251460</xdr:colOff>
          <xdr:row>11</xdr:row>
          <xdr:rowOff>22860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0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11</xdr:row>
          <xdr:rowOff>0</xdr:rowOff>
        </xdr:from>
        <xdr:to>
          <xdr:col>8</xdr:col>
          <xdr:colOff>251460</xdr:colOff>
          <xdr:row>12</xdr:row>
          <xdr:rowOff>22860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0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</xdr:row>
          <xdr:rowOff>0</xdr:rowOff>
        </xdr:from>
        <xdr:to>
          <xdr:col>8</xdr:col>
          <xdr:colOff>251460</xdr:colOff>
          <xdr:row>7</xdr:row>
          <xdr:rowOff>22860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0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0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99060</xdr:colOff>
          <xdr:row>5</xdr:row>
          <xdr:rowOff>22860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0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0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99060</xdr:colOff>
          <xdr:row>5</xdr:row>
          <xdr:rowOff>22860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0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0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0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6</xdr:row>
          <xdr:rowOff>0</xdr:rowOff>
        </xdr:from>
        <xdr:to>
          <xdr:col>10</xdr:col>
          <xdr:colOff>99060</xdr:colOff>
          <xdr:row>7</xdr:row>
          <xdr:rowOff>22860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0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7</xdr:row>
          <xdr:rowOff>0</xdr:rowOff>
        </xdr:from>
        <xdr:to>
          <xdr:col>10</xdr:col>
          <xdr:colOff>99060</xdr:colOff>
          <xdr:row>8</xdr:row>
          <xdr:rowOff>22860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0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8</xdr:row>
          <xdr:rowOff>0</xdr:rowOff>
        </xdr:from>
        <xdr:to>
          <xdr:col>10</xdr:col>
          <xdr:colOff>99060</xdr:colOff>
          <xdr:row>9</xdr:row>
          <xdr:rowOff>22860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0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8</xdr:row>
          <xdr:rowOff>0</xdr:rowOff>
        </xdr:from>
        <xdr:to>
          <xdr:col>10</xdr:col>
          <xdr:colOff>99060</xdr:colOff>
          <xdr:row>9</xdr:row>
          <xdr:rowOff>22860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0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</xdr:row>
          <xdr:rowOff>0</xdr:rowOff>
        </xdr:from>
        <xdr:to>
          <xdr:col>6</xdr:col>
          <xdr:colOff>99060</xdr:colOff>
          <xdr:row>4</xdr:row>
          <xdr:rowOff>22860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0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</xdr:row>
          <xdr:rowOff>0</xdr:rowOff>
        </xdr:from>
        <xdr:to>
          <xdr:col>6</xdr:col>
          <xdr:colOff>99060</xdr:colOff>
          <xdr:row>4</xdr:row>
          <xdr:rowOff>22860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0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0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</xdr:row>
          <xdr:rowOff>0</xdr:rowOff>
        </xdr:from>
        <xdr:to>
          <xdr:col>8</xdr:col>
          <xdr:colOff>251460</xdr:colOff>
          <xdr:row>4</xdr:row>
          <xdr:rowOff>22860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0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</xdr:row>
          <xdr:rowOff>0</xdr:rowOff>
        </xdr:from>
        <xdr:to>
          <xdr:col>8</xdr:col>
          <xdr:colOff>251460</xdr:colOff>
          <xdr:row>5</xdr:row>
          <xdr:rowOff>22860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0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9525</xdr:rowOff>
    </xdr:from>
    <xdr:to>
      <xdr:col>15</xdr:col>
      <xdr:colOff>466725</xdr:colOff>
      <xdr:row>26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333375</xdr:colOff>
      <xdr:row>16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842135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1466850</xdr:colOff>
      <xdr:row>19</xdr:row>
      <xdr:rowOff>47625</xdr:rowOff>
    </xdr:from>
    <xdr:to>
      <xdr:col>13</xdr:col>
      <xdr:colOff>85725</xdr:colOff>
      <xdr:row>20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4592300" y="3800475"/>
          <a:ext cx="1752600" cy="266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5,302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15</xdr:col>
      <xdr:colOff>85725</xdr:colOff>
      <xdr:row>20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6278225" y="3790950"/>
          <a:ext cx="1285875" cy="266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3,593</a:t>
          </a:r>
        </a:p>
      </xdr:txBody>
    </xdr:sp>
    <xdr:clientData/>
  </xdr:twoCellAnchor>
  <xdr:twoCellAnchor>
    <xdr:from>
      <xdr:col>14</xdr:col>
      <xdr:colOff>466725</xdr:colOff>
      <xdr:row>19</xdr:row>
      <xdr:rowOff>28575</xdr:rowOff>
    </xdr:from>
    <xdr:to>
      <xdr:col>15</xdr:col>
      <xdr:colOff>476251</xdr:colOff>
      <xdr:row>20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7335500" y="3781425"/>
          <a:ext cx="619126" cy="266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867</a:t>
          </a:r>
        </a:p>
      </xdr:txBody>
    </xdr:sp>
    <xdr:clientData/>
  </xdr:twoCellAnchor>
  <xdr:twoCellAnchor>
    <xdr:from>
      <xdr:col>10</xdr:col>
      <xdr:colOff>885825</xdr:colOff>
      <xdr:row>19</xdr:row>
      <xdr:rowOff>28575</xdr:rowOff>
    </xdr:from>
    <xdr:to>
      <xdr:col>10</xdr:col>
      <xdr:colOff>1514475</xdr:colOff>
      <xdr:row>20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4011275" y="3781425"/>
          <a:ext cx="628650" cy="266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1,064</a:t>
          </a:r>
        </a:p>
      </xdr:txBody>
    </xdr:sp>
    <xdr:clientData/>
  </xdr:twoCellAnchor>
  <xdr:twoCellAnchor>
    <xdr:from>
      <xdr:col>10</xdr:col>
      <xdr:colOff>314326</xdr:colOff>
      <xdr:row>19</xdr:row>
      <xdr:rowOff>28575</xdr:rowOff>
    </xdr:from>
    <xdr:to>
      <xdr:col>10</xdr:col>
      <xdr:colOff>1009650</xdr:colOff>
      <xdr:row>20</xdr:row>
      <xdr:rowOff>104775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3439776" y="3781425"/>
          <a:ext cx="695324" cy="266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1,982</a:t>
          </a:r>
        </a:p>
      </xdr:txBody>
    </xdr:sp>
    <xdr:clientData/>
  </xdr:twoCellAnchor>
  <xdr:twoCellAnchor>
    <xdr:from>
      <xdr:col>9</xdr:col>
      <xdr:colOff>152400</xdr:colOff>
      <xdr:row>19</xdr:row>
      <xdr:rowOff>19050</xdr:rowOff>
    </xdr:from>
    <xdr:to>
      <xdr:col>10</xdr:col>
      <xdr:colOff>381001</xdr:colOff>
      <xdr:row>20</xdr:row>
      <xdr:rowOff>95250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2668250" y="3771900"/>
          <a:ext cx="838201" cy="266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  2,119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0.13419</cdr:x>
      <cdr:y>0.7332</cdr:y>
    </cdr:from>
    <cdr:to>
      <cdr:x>0.26997</cdr:x>
      <cdr:y>0.7834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3449956"/>
          <a:ext cx="809625" cy="23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914399</xdr:colOff>
      <xdr:row>0</xdr:row>
      <xdr:rowOff>0</xdr:rowOff>
    </xdr:from>
    <xdr:to>
      <xdr:col>21</xdr:col>
      <xdr:colOff>381000</xdr:colOff>
      <xdr:row>25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390525</xdr:colOff>
      <xdr:row>19</xdr:row>
      <xdr:rowOff>76200</xdr:rowOff>
    </xdr:from>
    <xdr:to>
      <xdr:col>21</xdr:col>
      <xdr:colOff>304800</xdr:colOff>
      <xdr:row>21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0307300" y="3829050"/>
          <a:ext cx="1133475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996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0.12732</cdr:x>
      <cdr:y>0.78641</cdr:y>
    </cdr:from>
    <cdr:to>
      <cdr:x>0.50749</cdr:x>
      <cdr:y>0.83743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004" y="3872630"/>
          <a:ext cx="2842546" cy="2512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2,354</a:t>
          </a:r>
        </a:p>
      </cdr:txBody>
    </cdr:sp>
  </cdr:relSizeAnchor>
  <cdr:relSizeAnchor xmlns:cdr="http://schemas.openxmlformats.org/drawingml/2006/chartDrawing">
    <cdr:from>
      <cdr:x>0.60685</cdr:x>
      <cdr:y>0.79175</cdr:y>
    </cdr:from>
    <cdr:to>
      <cdr:x>0.7072</cdr:x>
      <cdr:y>0.85298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37478" y="3898908"/>
          <a:ext cx="750361" cy="3015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399</a:t>
          </a:r>
        </a:p>
      </cdr:txBody>
    </cdr:sp>
  </cdr:relSizeAnchor>
  <cdr:relSizeAnchor xmlns:cdr="http://schemas.openxmlformats.org/drawingml/2006/chartDrawing">
    <cdr:from>
      <cdr:x>0.41677</cdr:x>
      <cdr:y>0.79422</cdr:y>
    </cdr:from>
    <cdr:to>
      <cdr:x>0.50177</cdr:x>
      <cdr:y>0.83673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362326" y="4448174"/>
          <a:ext cx="6858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0.68014</cdr:x>
      <cdr:y>0.78981</cdr:y>
    </cdr:from>
    <cdr:to>
      <cdr:x>0.77105</cdr:x>
      <cdr:y>0.82893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085490" y="3889383"/>
          <a:ext cx="679746" cy="1926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476</a:t>
          </a:r>
        </a:p>
      </cdr:txBody>
    </cdr:sp>
  </cdr:relSizeAnchor>
  <cdr:relSizeAnchor xmlns:cdr="http://schemas.openxmlformats.org/drawingml/2006/chartDrawing">
    <cdr:from>
      <cdr:x>0.50687</cdr:x>
      <cdr:y>0.79392</cdr:y>
    </cdr:from>
    <cdr:to>
      <cdr:x>0.63438</cdr:x>
      <cdr:y>0.84154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89906" y="3909586"/>
          <a:ext cx="953399" cy="2345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776</a:t>
          </a:r>
        </a:p>
      </cdr:txBody>
    </cdr:sp>
  </cdr:relSizeAnchor>
  <cdr:relSizeAnchor xmlns:cdr="http://schemas.openxmlformats.org/drawingml/2006/chartDrawing">
    <cdr:from>
      <cdr:x>0.76623</cdr:x>
      <cdr:y>0.78835</cdr:y>
    </cdr:from>
    <cdr:to>
      <cdr:x>0.84298</cdr:x>
      <cdr:y>0.83937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729227" y="3882162"/>
          <a:ext cx="573806" cy="2512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476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opLeftCell="B1" zoomScaleNormal="100" workbookViewId="0">
      <selection activeCell="A2" sqref="A2"/>
    </sheetView>
  </sheetViews>
  <sheetFormatPr defaultRowHeight="14.4" x14ac:dyDescent="0.3"/>
  <cols>
    <col min="1" max="1" width="36.33203125" customWidth="1"/>
    <col min="2" max="2" width="11.44140625" customWidth="1"/>
    <col min="3" max="3" width="21.33203125" customWidth="1"/>
    <col min="4" max="4" width="11.44140625" customWidth="1"/>
    <col min="5" max="5" width="22.109375" customWidth="1"/>
    <col min="6" max="6" width="11.44140625" customWidth="1"/>
    <col min="7" max="7" width="21.6640625" customWidth="1"/>
    <col min="9" max="9" width="24.33203125" customWidth="1"/>
    <col min="10" max="10" width="11.44140625" customWidth="1"/>
  </cols>
  <sheetData>
    <row r="1" spans="1:10" x14ac:dyDescent="0.3">
      <c r="A1" s="28" t="s">
        <v>149</v>
      </c>
    </row>
    <row r="3" spans="1:10" x14ac:dyDescent="0.3">
      <c r="A3" s="29"/>
    </row>
    <row r="4" spans="1:10" x14ac:dyDescent="0.3">
      <c r="A4" s="30" t="s">
        <v>85</v>
      </c>
      <c r="B4" s="31"/>
      <c r="C4" s="32" t="s">
        <v>6</v>
      </c>
      <c r="D4" s="33"/>
      <c r="E4" s="30" t="s">
        <v>84</v>
      </c>
      <c r="F4" s="31"/>
      <c r="G4" s="33" t="s">
        <v>7</v>
      </c>
      <c r="H4" s="33"/>
      <c r="I4" s="30" t="s">
        <v>8</v>
      </c>
      <c r="J4" s="31"/>
    </row>
    <row r="5" spans="1:10" s="37" customFormat="1" x14ac:dyDescent="0.3">
      <c r="A5" s="34" t="s">
        <v>83</v>
      </c>
      <c r="B5" s="34"/>
      <c r="C5" s="35" t="s">
        <v>82</v>
      </c>
      <c r="D5" s="35"/>
      <c r="E5" s="36" t="s">
        <v>81</v>
      </c>
      <c r="F5" s="34"/>
      <c r="G5" s="38" t="s">
        <v>57</v>
      </c>
      <c r="H5" s="38"/>
      <c r="I5" s="36" t="s">
        <v>101</v>
      </c>
      <c r="J5" s="34"/>
    </row>
    <row r="6" spans="1:10" x14ac:dyDescent="0.3">
      <c r="A6" s="36" t="s">
        <v>79</v>
      </c>
      <c r="B6" s="36"/>
      <c r="C6" s="38" t="s">
        <v>78</v>
      </c>
      <c r="D6" s="38"/>
      <c r="E6" s="36" t="s">
        <v>77</v>
      </c>
      <c r="F6" s="36"/>
      <c r="G6" s="35" t="s">
        <v>76</v>
      </c>
      <c r="H6" s="38"/>
      <c r="I6" s="36" t="s">
        <v>80</v>
      </c>
      <c r="J6" s="36"/>
    </row>
    <row r="7" spans="1:10" x14ac:dyDescent="0.3">
      <c r="A7" s="36" t="s">
        <v>102</v>
      </c>
      <c r="B7" s="36"/>
      <c r="C7" s="38" t="s">
        <v>75</v>
      </c>
      <c r="D7" s="38"/>
      <c r="E7" s="36" t="s">
        <v>59</v>
      </c>
      <c r="F7" s="36"/>
      <c r="G7" s="35" t="s">
        <v>74</v>
      </c>
      <c r="H7" s="38"/>
      <c r="I7" s="36" t="s">
        <v>59</v>
      </c>
      <c r="J7" s="36"/>
    </row>
    <row r="8" spans="1:10" x14ac:dyDescent="0.3">
      <c r="A8" s="36" t="s">
        <v>73</v>
      </c>
      <c r="B8" s="36"/>
      <c r="C8" s="38" t="s">
        <v>72</v>
      </c>
      <c r="D8" s="38"/>
      <c r="E8" s="36"/>
      <c r="F8" s="36"/>
      <c r="G8" s="35" t="s">
        <v>58</v>
      </c>
      <c r="H8" s="38"/>
      <c r="I8" s="36"/>
      <c r="J8" s="36"/>
    </row>
    <row r="9" spans="1:10" x14ac:dyDescent="0.3">
      <c r="A9" s="36" t="s">
        <v>71</v>
      </c>
      <c r="B9" s="36"/>
      <c r="C9" s="38" t="s">
        <v>70</v>
      </c>
      <c r="D9" s="38"/>
      <c r="E9" s="36"/>
      <c r="F9" s="36"/>
      <c r="G9" s="35" t="s">
        <v>59</v>
      </c>
      <c r="H9" s="38"/>
      <c r="I9" s="36"/>
      <c r="J9" s="36"/>
    </row>
    <row r="10" spans="1:10" x14ac:dyDescent="0.3">
      <c r="A10" s="36" t="s">
        <v>59</v>
      </c>
      <c r="B10" s="36"/>
      <c r="C10" s="38" t="s">
        <v>69</v>
      </c>
      <c r="D10" s="38"/>
      <c r="E10" s="36"/>
      <c r="F10" s="36"/>
      <c r="G10" s="38"/>
      <c r="H10" s="38"/>
      <c r="I10" s="36"/>
      <c r="J10" s="36"/>
    </row>
    <row r="11" spans="1:10" x14ac:dyDescent="0.3">
      <c r="A11" s="36"/>
      <c r="B11" s="36"/>
      <c r="C11" s="38" t="s">
        <v>68</v>
      </c>
      <c r="D11" s="38"/>
      <c r="E11" s="36"/>
      <c r="F11" s="36"/>
      <c r="G11" s="38"/>
      <c r="H11" s="38"/>
      <c r="I11" s="36"/>
      <c r="J11" s="36"/>
    </row>
    <row r="12" spans="1:10" x14ac:dyDescent="0.3">
      <c r="A12" s="36"/>
      <c r="B12" s="36"/>
      <c r="C12" s="38" t="s">
        <v>67</v>
      </c>
      <c r="D12" s="38"/>
      <c r="E12" s="36"/>
      <c r="F12" s="36"/>
      <c r="G12" s="38"/>
      <c r="H12" s="38"/>
      <c r="I12" s="36"/>
      <c r="J12" s="36"/>
    </row>
    <row r="13" spans="1:10" x14ac:dyDescent="0.3">
      <c r="A13" s="36"/>
      <c r="B13" s="36"/>
      <c r="C13" s="38" t="s">
        <v>66</v>
      </c>
      <c r="D13" s="38"/>
      <c r="E13" s="36"/>
      <c r="F13" s="36"/>
      <c r="G13" s="38"/>
      <c r="H13" s="38"/>
      <c r="I13" s="36"/>
      <c r="J13" s="36"/>
    </row>
    <row r="14" spans="1:10" x14ac:dyDescent="0.3">
      <c r="A14" s="36"/>
      <c r="B14" s="36"/>
      <c r="C14" s="38" t="s">
        <v>65</v>
      </c>
      <c r="D14" s="38"/>
      <c r="E14" s="36"/>
      <c r="F14" s="36"/>
      <c r="G14" s="38"/>
      <c r="H14" s="38"/>
      <c r="I14" s="36"/>
      <c r="J14" s="36"/>
    </row>
    <row r="15" spans="1:10" x14ac:dyDescent="0.3">
      <c r="A15" s="36"/>
      <c r="B15" s="36"/>
      <c r="C15" s="38" t="s">
        <v>64</v>
      </c>
      <c r="D15" s="38"/>
      <c r="E15" s="36"/>
      <c r="F15" s="36"/>
      <c r="G15" s="38"/>
      <c r="H15" s="38"/>
      <c r="I15" s="36"/>
      <c r="J15" s="36"/>
    </row>
    <row r="16" spans="1:10" x14ac:dyDescent="0.3">
      <c r="A16" s="36"/>
      <c r="B16" s="36"/>
      <c r="C16" s="38" t="s">
        <v>63</v>
      </c>
      <c r="D16" s="38"/>
      <c r="E16" s="36"/>
      <c r="F16" s="36"/>
      <c r="G16" s="38"/>
      <c r="H16" s="38"/>
      <c r="I16" s="36"/>
      <c r="J16" s="36"/>
    </row>
    <row r="17" spans="1:10" x14ac:dyDescent="0.3">
      <c r="A17" s="36"/>
      <c r="B17" s="36"/>
      <c r="C17" s="38" t="s">
        <v>62</v>
      </c>
      <c r="D17" s="38"/>
      <c r="E17" s="36"/>
      <c r="F17" s="36"/>
      <c r="G17" s="38"/>
      <c r="H17" s="38"/>
      <c r="I17" s="36"/>
      <c r="J17" s="36"/>
    </row>
    <row r="18" spans="1:10" x14ac:dyDescent="0.3">
      <c r="A18" s="36"/>
      <c r="B18" s="36"/>
      <c r="C18" s="38" t="s">
        <v>61</v>
      </c>
      <c r="D18" s="38"/>
      <c r="E18" s="36"/>
      <c r="F18" s="36"/>
      <c r="G18" s="38"/>
      <c r="H18" s="38"/>
      <c r="I18" s="36"/>
      <c r="J18" s="36"/>
    </row>
    <row r="19" spans="1:10" x14ac:dyDescent="0.3">
      <c r="A19" s="36"/>
      <c r="B19" s="36"/>
      <c r="C19" s="38" t="s">
        <v>60</v>
      </c>
      <c r="D19" s="38"/>
      <c r="E19" s="36"/>
      <c r="F19" s="36"/>
      <c r="G19" s="38"/>
      <c r="H19" s="38"/>
      <c r="I19" s="36"/>
      <c r="J19" s="36"/>
    </row>
    <row r="20" spans="1:10" x14ac:dyDescent="0.3">
      <c r="A20" s="36"/>
      <c r="B20" s="36"/>
      <c r="C20" s="35" t="s">
        <v>59</v>
      </c>
      <c r="D20" s="38"/>
      <c r="E20" s="36"/>
      <c r="F20" s="36"/>
      <c r="G20" s="38"/>
      <c r="H20" s="38"/>
      <c r="I20" s="36"/>
      <c r="J20" s="36"/>
    </row>
    <row r="21" spans="1:10" x14ac:dyDescent="0.3">
      <c r="A21" s="36"/>
      <c r="B21" s="36"/>
      <c r="C21" s="38"/>
      <c r="D21" s="38"/>
      <c r="E21" s="36"/>
      <c r="F21" s="36"/>
      <c r="G21" s="38"/>
      <c r="H21" s="38"/>
      <c r="I21" s="36"/>
      <c r="J21" s="36"/>
    </row>
    <row r="22" spans="1:10" x14ac:dyDescent="0.3">
      <c r="A22" s="36"/>
      <c r="B22" s="36"/>
      <c r="C22" s="38"/>
      <c r="D22" s="38"/>
      <c r="E22" s="36"/>
      <c r="F22" s="36"/>
      <c r="G22" s="38"/>
      <c r="H22" s="38"/>
      <c r="I22" s="36"/>
      <c r="J22" s="36"/>
    </row>
    <row r="23" spans="1:10" x14ac:dyDescent="0.3">
      <c r="A23" s="36"/>
      <c r="B23" s="36"/>
      <c r="C23" s="38"/>
      <c r="D23" s="38"/>
      <c r="E23" s="36"/>
      <c r="F23" s="36"/>
      <c r="G23" s="38"/>
      <c r="H23" s="38"/>
      <c r="I23" s="36"/>
      <c r="J23" s="36"/>
    </row>
    <row r="24" spans="1:10" x14ac:dyDescent="0.3">
      <c r="A24" s="36"/>
      <c r="B24" s="36"/>
      <c r="C24" s="38"/>
      <c r="D24" s="38"/>
      <c r="E24" s="36"/>
      <c r="F24" s="36"/>
      <c r="G24" s="38"/>
      <c r="H24" s="38"/>
      <c r="I24" s="36"/>
      <c r="J24" s="36"/>
    </row>
    <row r="25" spans="1:10" x14ac:dyDescent="0.3">
      <c r="A25" s="36"/>
      <c r="B25" s="36"/>
      <c r="C25" s="38"/>
      <c r="D25" s="38"/>
      <c r="E25" s="36"/>
      <c r="F25" s="36"/>
      <c r="G25" s="38"/>
      <c r="H25" s="38"/>
      <c r="I25" s="36"/>
      <c r="J25" s="36"/>
    </row>
  </sheetData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45720</xdr:colOff>
                    <xdr:row>4</xdr:row>
                    <xdr:rowOff>0</xdr:rowOff>
                  </from>
                  <to>
                    <xdr:col>2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45720</xdr:colOff>
                    <xdr:row>5</xdr:row>
                    <xdr:rowOff>0</xdr:rowOff>
                  </from>
                  <to>
                    <xdr:col>2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45720</xdr:colOff>
                    <xdr:row>7</xdr:row>
                    <xdr:rowOff>0</xdr:rowOff>
                  </from>
                  <to>
                    <xdr:col>2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</xdr:col>
                    <xdr:colOff>45720</xdr:colOff>
                    <xdr:row>8</xdr:row>
                    <xdr:rowOff>0</xdr:rowOff>
                  </from>
                  <to>
                    <xdr:col>2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</xdr:col>
                    <xdr:colOff>45720</xdr:colOff>
                    <xdr:row>9</xdr:row>
                    <xdr:rowOff>0</xdr:rowOff>
                  </from>
                  <to>
                    <xdr:col>2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45720</xdr:colOff>
                    <xdr:row>18</xdr:row>
                    <xdr:rowOff>0</xdr:rowOff>
                  </from>
                  <to>
                    <xdr:col>4</xdr:col>
                    <xdr:colOff>99060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3</xdr:col>
                    <xdr:colOff>45720</xdr:colOff>
                    <xdr:row>19</xdr:row>
                    <xdr:rowOff>0</xdr:rowOff>
                  </from>
                  <to>
                    <xdr:col>4</xdr:col>
                    <xdr:colOff>99060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3</xdr:col>
                    <xdr:colOff>45720</xdr:colOff>
                    <xdr:row>4</xdr:row>
                    <xdr:rowOff>0</xdr:rowOff>
                  </from>
                  <to>
                    <xdr:col>4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45720</xdr:colOff>
                    <xdr:row>5</xdr:row>
                    <xdr:rowOff>0</xdr:rowOff>
                  </from>
                  <to>
                    <xdr:col>4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3</xdr:col>
                    <xdr:colOff>45720</xdr:colOff>
                    <xdr:row>6</xdr:row>
                    <xdr:rowOff>0</xdr:rowOff>
                  </from>
                  <to>
                    <xdr:col>4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3</xdr:col>
                    <xdr:colOff>45720</xdr:colOff>
                    <xdr:row>7</xdr:row>
                    <xdr:rowOff>0</xdr:rowOff>
                  </from>
                  <to>
                    <xdr:col>4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45720</xdr:colOff>
                    <xdr:row>8</xdr:row>
                    <xdr:rowOff>0</xdr:rowOff>
                  </from>
                  <to>
                    <xdr:col>4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3</xdr:col>
                    <xdr:colOff>45720</xdr:colOff>
                    <xdr:row>9</xdr:row>
                    <xdr:rowOff>0</xdr:rowOff>
                  </from>
                  <to>
                    <xdr:col>4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3</xdr:col>
                    <xdr:colOff>45720</xdr:colOff>
                    <xdr:row>10</xdr:row>
                    <xdr:rowOff>0</xdr:rowOff>
                  </from>
                  <to>
                    <xdr:col>4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3</xdr:col>
                    <xdr:colOff>45720</xdr:colOff>
                    <xdr:row>11</xdr:row>
                    <xdr:rowOff>0</xdr:rowOff>
                  </from>
                  <to>
                    <xdr:col>4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3</xdr:col>
                    <xdr:colOff>45720</xdr:colOff>
                    <xdr:row>12</xdr:row>
                    <xdr:rowOff>0</xdr:rowOff>
                  </from>
                  <to>
                    <xdr:col>4</xdr:col>
                    <xdr:colOff>99060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3</xdr:col>
                    <xdr:colOff>45720</xdr:colOff>
                    <xdr:row>13</xdr:row>
                    <xdr:rowOff>0</xdr:rowOff>
                  </from>
                  <to>
                    <xdr:col>4</xdr:col>
                    <xdr:colOff>99060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</xdr:col>
                    <xdr:colOff>45720</xdr:colOff>
                    <xdr:row>14</xdr:row>
                    <xdr:rowOff>0</xdr:rowOff>
                  </from>
                  <to>
                    <xdr:col>4</xdr:col>
                    <xdr:colOff>99060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</xdr:col>
                    <xdr:colOff>45720</xdr:colOff>
                    <xdr:row>15</xdr:row>
                    <xdr:rowOff>0</xdr:rowOff>
                  </from>
                  <to>
                    <xdr:col>4</xdr:col>
                    <xdr:colOff>99060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3</xdr:col>
                    <xdr:colOff>45720</xdr:colOff>
                    <xdr:row>16</xdr:row>
                    <xdr:rowOff>0</xdr:rowOff>
                  </from>
                  <to>
                    <xdr:col>4</xdr:col>
                    <xdr:colOff>99060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3</xdr:col>
                    <xdr:colOff>45720</xdr:colOff>
                    <xdr:row>17</xdr:row>
                    <xdr:rowOff>0</xdr:rowOff>
                  </from>
                  <to>
                    <xdr:col>4</xdr:col>
                    <xdr:colOff>99060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7</xdr:col>
                    <xdr:colOff>45720</xdr:colOff>
                    <xdr:row>6</xdr:row>
                    <xdr:rowOff>0</xdr:rowOff>
                  </from>
                  <to>
                    <xdr:col>8</xdr:col>
                    <xdr:colOff>251460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7</xdr:col>
                    <xdr:colOff>45720</xdr:colOff>
                    <xdr:row>5</xdr:row>
                    <xdr:rowOff>0</xdr:rowOff>
                  </from>
                  <to>
                    <xdr:col>8</xdr:col>
                    <xdr:colOff>251460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1</xdr:col>
                    <xdr:colOff>45720</xdr:colOff>
                    <xdr:row>6</xdr:row>
                    <xdr:rowOff>0</xdr:rowOff>
                  </from>
                  <to>
                    <xdr:col>2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1</xdr:col>
                    <xdr:colOff>45720</xdr:colOff>
                    <xdr:row>10</xdr:row>
                    <xdr:rowOff>0</xdr:rowOff>
                  </from>
                  <to>
                    <xdr:col>2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</xdr:col>
                    <xdr:colOff>45720</xdr:colOff>
                    <xdr:row>11</xdr:row>
                    <xdr:rowOff>0</xdr:rowOff>
                  </from>
                  <to>
                    <xdr:col>2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1</xdr:col>
                    <xdr:colOff>45720</xdr:colOff>
                    <xdr:row>11</xdr:row>
                    <xdr:rowOff>0</xdr:rowOff>
                  </from>
                  <to>
                    <xdr:col>2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3</xdr:col>
                    <xdr:colOff>45720</xdr:colOff>
                    <xdr:row>20</xdr:row>
                    <xdr:rowOff>0</xdr:rowOff>
                  </from>
                  <to>
                    <xdr:col>4</xdr:col>
                    <xdr:colOff>99060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3</xdr:col>
                    <xdr:colOff>45720</xdr:colOff>
                    <xdr:row>21</xdr:row>
                    <xdr:rowOff>0</xdr:rowOff>
                  </from>
                  <to>
                    <xdr:col>4</xdr:col>
                    <xdr:colOff>99060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5</xdr:col>
                    <xdr:colOff>45720</xdr:colOff>
                    <xdr:row>6</xdr:row>
                    <xdr:rowOff>0</xdr:rowOff>
                  </from>
                  <to>
                    <xdr:col>6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5</xdr:col>
                    <xdr:colOff>45720</xdr:colOff>
                    <xdr:row>7</xdr:row>
                    <xdr:rowOff>0</xdr:rowOff>
                  </from>
                  <to>
                    <xdr:col>6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5</xdr:col>
                    <xdr:colOff>45720</xdr:colOff>
                    <xdr:row>8</xdr:row>
                    <xdr:rowOff>0</xdr:rowOff>
                  </from>
                  <to>
                    <xdr:col>6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5</xdr:col>
                    <xdr:colOff>45720</xdr:colOff>
                    <xdr:row>8</xdr:row>
                    <xdr:rowOff>0</xdr:rowOff>
                  </from>
                  <to>
                    <xdr:col>6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5</xdr:col>
                    <xdr:colOff>45720</xdr:colOff>
                    <xdr:row>9</xdr:row>
                    <xdr:rowOff>0</xdr:rowOff>
                  </from>
                  <to>
                    <xdr:col>6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1</xdr:col>
                    <xdr:colOff>45720</xdr:colOff>
                    <xdr:row>12</xdr:row>
                    <xdr:rowOff>0</xdr:rowOff>
                  </from>
                  <to>
                    <xdr:col>2</xdr:col>
                    <xdr:colOff>99060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3</xdr:col>
                    <xdr:colOff>45720</xdr:colOff>
                    <xdr:row>22</xdr:row>
                    <xdr:rowOff>0</xdr:rowOff>
                  </from>
                  <to>
                    <xdr:col>4</xdr:col>
                    <xdr:colOff>99060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7</xdr:col>
                    <xdr:colOff>45720</xdr:colOff>
                    <xdr:row>7</xdr:row>
                    <xdr:rowOff>0</xdr:rowOff>
                  </from>
                  <to>
                    <xdr:col>8</xdr:col>
                    <xdr:colOff>251460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7</xdr:col>
                    <xdr:colOff>45720</xdr:colOff>
                    <xdr:row>8</xdr:row>
                    <xdr:rowOff>0</xdr:rowOff>
                  </from>
                  <to>
                    <xdr:col>8</xdr:col>
                    <xdr:colOff>251460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7</xdr:col>
                    <xdr:colOff>45720</xdr:colOff>
                    <xdr:row>9</xdr:row>
                    <xdr:rowOff>0</xdr:rowOff>
                  </from>
                  <to>
                    <xdr:col>8</xdr:col>
                    <xdr:colOff>251460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7</xdr:col>
                    <xdr:colOff>45720</xdr:colOff>
                    <xdr:row>10</xdr:row>
                    <xdr:rowOff>0</xdr:rowOff>
                  </from>
                  <to>
                    <xdr:col>8</xdr:col>
                    <xdr:colOff>251460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7</xdr:col>
                    <xdr:colOff>45720</xdr:colOff>
                    <xdr:row>11</xdr:row>
                    <xdr:rowOff>0</xdr:rowOff>
                  </from>
                  <to>
                    <xdr:col>8</xdr:col>
                    <xdr:colOff>251460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7</xdr:col>
                    <xdr:colOff>45720</xdr:colOff>
                    <xdr:row>6</xdr:row>
                    <xdr:rowOff>0</xdr:rowOff>
                  </from>
                  <to>
                    <xdr:col>8</xdr:col>
                    <xdr:colOff>251460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9</xdr:col>
                    <xdr:colOff>45720</xdr:colOff>
                    <xdr:row>6</xdr:row>
                    <xdr:rowOff>0</xdr:rowOff>
                  </from>
                  <to>
                    <xdr:col>10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9</xdr:col>
                    <xdr:colOff>45720</xdr:colOff>
                    <xdr:row>7</xdr:row>
                    <xdr:rowOff>0</xdr:rowOff>
                  </from>
                  <to>
                    <xdr:col>10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9</xdr:col>
                    <xdr:colOff>45720</xdr:colOff>
                    <xdr:row>8</xdr:row>
                    <xdr:rowOff>0</xdr:rowOff>
                  </from>
                  <to>
                    <xdr:col>10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Check Box 58">
              <controlPr defaultSize="0" autoFill="0" autoLine="0" autoPict="0">
                <anchor moveWithCells="1">
                  <from>
                    <xdr:col>9</xdr:col>
                    <xdr:colOff>45720</xdr:colOff>
                    <xdr:row>8</xdr:row>
                    <xdr:rowOff>0</xdr:rowOff>
                  </from>
                  <to>
                    <xdr:col>10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Check Box 59">
              <controlPr defaultSize="0" autoFill="0" autoLine="0" autoPict="0">
                <anchor moveWithCells="1">
                  <from>
                    <xdr:col>5</xdr:col>
                    <xdr:colOff>45720</xdr:colOff>
                    <xdr:row>3</xdr:row>
                    <xdr:rowOff>0</xdr:rowOff>
                  </from>
                  <to>
                    <xdr:col>6</xdr:col>
                    <xdr:colOff>99060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Check Box 60">
              <controlPr defaultSize="0" autoFill="0" autoLine="0" autoPict="0">
                <anchor moveWithCells="1">
                  <from>
                    <xdr:col>5</xdr:col>
                    <xdr:colOff>45720</xdr:colOff>
                    <xdr:row>3</xdr:row>
                    <xdr:rowOff>0</xdr:rowOff>
                  </from>
                  <to>
                    <xdr:col>6</xdr:col>
                    <xdr:colOff>99060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Check Box 61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Check Box 62">
              <controlPr defaultSize="0" autoFill="0" autoLine="0" autoPict="0">
                <anchor moveWithCells="1">
                  <from>
                    <xdr:col>7</xdr:col>
                    <xdr:colOff>45720</xdr:colOff>
                    <xdr:row>3</xdr:row>
                    <xdr:rowOff>0</xdr:rowOff>
                  </from>
                  <to>
                    <xdr:col>8</xdr:col>
                    <xdr:colOff>251460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Check Box 63">
              <controlPr defaultSize="0" autoFill="0" autoLine="0" autoPict="0">
                <anchor moveWithCells="1">
                  <from>
                    <xdr:col>7</xdr:col>
                    <xdr:colOff>45720</xdr:colOff>
                    <xdr:row>4</xdr:row>
                    <xdr:rowOff>0</xdr:rowOff>
                  </from>
                  <to>
                    <xdr:col>8</xdr:col>
                    <xdr:colOff>251460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topLeftCell="A4" zoomScale="85" zoomScaleNormal="85" workbookViewId="0">
      <pane xSplit="1" topLeftCell="I1" activePane="topRight" state="frozen"/>
      <selection activeCell="A4" sqref="A4"/>
      <selection pane="topRight" activeCell="D16" sqref="D16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7" width="12.33203125" customWidth="1"/>
    <col min="18" max="18" width="12.6640625" customWidth="1"/>
    <col min="19" max="19" width="13.33203125" customWidth="1"/>
    <col min="20" max="20" width="12.6640625" customWidth="1"/>
  </cols>
  <sheetData>
    <row r="1" spans="1:20" x14ac:dyDescent="0.3">
      <c r="A1" s="28" t="s">
        <v>118</v>
      </c>
      <c r="C1" s="28"/>
      <c r="L1" s="39"/>
    </row>
    <row r="2" spans="1:20" x14ac:dyDescent="0.3">
      <c r="C2" t="s">
        <v>148</v>
      </c>
    </row>
    <row r="3" spans="1:20" x14ac:dyDescent="0.3">
      <c r="L3" s="40" t="s">
        <v>104</v>
      </c>
      <c r="M3" s="53">
        <v>0.05</v>
      </c>
    </row>
    <row r="4" spans="1:20" x14ac:dyDescent="0.3">
      <c r="A4" s="91" t="s">
        <v>110</v>
      </c>
      <c r="B4" s="92"/>
      <c r="C4" s="92"/>
      <c r="D4" s="95" t="s">
        <v>99</v>
      </c>
      <c r="E4" s="96"/>
      <c r="F4" s="96"/>
      <c r="G4" s="96"/>
      <c r="H4" s="96"/>
      <c r="I4" s="96"/>
      <c r="J4" s="96"/>
      <c r="K4" s="98" t="s">
        <v>98</v>
      </c>
      <c r="L4" s="99"/>
      <c r="M4" s="99"/>
      <c r="N4" s="99"/>
      <c r="O4" s="99"/>
      <c r="P4" s="99"/>
      <c r="Q4" s="99"/>
      <c r="R4" s="99"/>
      <c r="S4" s="99"/>
      <c r="T4" s="100"/>
    </row>
    <row r="5" spans="1:20" ht="63.75" customHeight="1" x14ac:dyDescent="0.3">
      <c r="A5" s="87" t="s">
        <v>109</v>
      </c>
      <c r="B5" s="87" t="s">
        <v>94</v>
      </c>
      <c r="C5" s="87" t="s">
        <v>93</v>
      </c>
      <c r="D5" s="89" t="s">
        <v>117</v>
      </c>
      <c r="E5" s="94" t="s">
        <v>111</v>
      </c>
      <c r="F5" s="94"/>
      <c r="G5" s="94" t="s">
        <v>112</v>
      </c>
      <c r="H5" s="94"/>
      <c r="I5" s="94" t="s">
        <v>113</v>
      </c>
      <c r="J5" s="97"/>
      <c r="K5" s="81" t="s">
        <v>114</v>
      </c>
      <c r="L5" s="81" t="s">
        <v>115</v>
      </c>
      <c r="M5" s="102" t="s">
        <v>22</v>
      </c>
      <c r="N5" s="79" t="s">
        <v>105</v>
      </c>
      <c r="O5" s="102" t="s">
        <v>26</v>
      </c>
      <c r="P5" s="81" t="s">
        <v>139</v>
      </c>
      <c r="Q5" s="81" t="s">
        <v>121</v>
      </c>
      <c r="R5" s="81" t="s">
        <v>90</v>
      </c>
      <c r="S5" s="79" t="s">
        <v>106</v>
      </c>
      <c r="T5" s="79" t="s">
        <v>107</v>
      </c>
    </row>
    <row r="6" spans="1:20" ht="24.75" customHeight="1" x14ac:dyDescent="0.3">
      <c r="A6" s="93"/>
      <c r="B6" s="93"/>
      <c r="C6" s="88"/>
      <c r="D6" s="90"/>
      <c r="E6" s="41" t="s">
        <v>87</v>
      </c>
      <c r="F6" s="41" t="s">
        <v>86</v>
      </c>
      <c r="G6" s="41" t="s">
        <v>87</v>
      </c>
      <c r="H6" s="41" t="s">
        <v>86</v>
      </c>
      <c r="I6" s="41" t="s">
        <v>87</v>
      </c>
      <c r="J6" s="41" t="s">
        <v>86</v>
      </c>
      <c r="K6" s="82"/>
      <c r="L6" s="82"/>
      <c r="M6" s="103"/>
      <c r="N6" s="101"/>
      <c r="O6" s="103"/>
      <c r="P6" s="82"/>
      <c r="Q6" s="82"/>
      <c r="R6" s="82"/>
      <c r="S6" s="101"/>
      <c r="T6" s="101"/>
    </row>
    <row r="7" spans="1:20" x14ac:dyDescent="0.3">
      <c r="A7" s="42" t="s">
        <v>137</v>
      </c>
      <c r="B7" s="43"/>
      <c r="C7" s="43"/>
      <c r="D7" s="52">
        <v>242849.53753600005</v>
      </c>
      <c r="E7" s="44">
        <v>15</v>
      </c>
      <c r="F7" s="44"/>
      <c r="G7" s="44">
        <v>3</v>
      </c>
      <c r="H7" s="51"/>
      <c r="I7" s="44">
        <f>IF(D7&gt;0,(D7*(E7-G7)*365)/1000,"")</f>
        <v>1063680.9744076803</v>
      </c>
      <c r="J7" s="44">
        <f>IF($D7&gt;0,(D7*(F7-H7)*365)/1000,"")</f>
        <v>0</v>
      </c>
      <c r="K7" s="48">
        <v>351</v>
      </c>
      <c r="L7" s="46">
        <f>IF(K7&gt;0,D7*K7,"")</f>
        <v>85240187.675136015</v>
      </c>
      <c r="M7" s="40">
        <v>20</v>
      </c>
      <c r="N7" s="47">
        <f>+(1-(1/(1+$M$3)^M7))/$M$3</f>
        <v>12.462210342539986</v>
      </c>
      <c r="O7" s="46">
        <f>+L7/N7</f>
        <v>6839893.1916729929</v>
      </c>
      <c r="P7" s="61">
        <v>3.04E-2</v>
      </c>
      <c r="Q7" s="46">
        <f>+D7*P7</f>
        <v>7382.6259410944012</v>
      </c>
      <c r="R7" s="46">
        <f>IF(P7&gt;0,O7+P7,"")</f>
        <v>6839893.2220729925</v>
      </c>
      <c r="S7" s="48">
        <f>IF(I7&gt;0,R7/I7,"")</f>
        <v>6.4303991390669033</v>
      </c>
      <c r="T7" s="48" t="str">
        <f>IF(J7&gt;0,R7/J7,"")</f>
        <v/>
      </c>
    </row>
    <row r="8" spans="1:20" x14ac:dyDescent="0.3">
      <c r="A8" s="42" t="s">
        <v>138</v>
      </c>
      <c r="B8" s="43"/>
      <c r="C8" s="43"/>
      <c r="D8" s="52">
        <v>242849.53753600005</v>
      </c>
      <c r="E8" s="44"/>
      <c r="F8" s="44">
        <v>11</v>
      </c>
      <c r="G8" s="44"/>
      <c r="H8" s="51">
        <v>0.1</v>
      </c>
      <c r="I8" s="44">
        <f>IF(D8&gt;0,(D8*(E8-G8)*365)/1000,"")</f>
        <v>0</v>
      </c>
      <c r="J8" s="44">
        <f t="shared" ref="J8:J10" si="0">IF($D8&gt;0,(D8*(F8-H8)*365)/1000,"")</f>
        <v>966176.88508697622</v>
      </c>
      <c r="K8" s="48">
        <v>1083</v>
      </c>
      <c r="L8" s="46">
        <f t="shared" ref="L8:L10" si="1">IF(K8&gt;0,D8*K8,"")</f>
        <v>263006049.15148807</v>
      </c>
      <c r="M8" s="40">
        <v>20</v>
      </c>
      <c r="N8" s="47">
        <f>+(1-(1/(1+$M$3)^M8))/$M$3</f>
        <v>12.462210342539986</v>
      </c>
      <c r="O8" s="46">
        <f t="shared" ref="O8" si="2">+L8/N8</f>
        <v>21104285.830717526</v>
      </c>
      <c r="P8" s="61">
        <v>2.5999999999999999E-2</v>
      </c>
      <c r="Q8" s="46">
        <f>+D8*P8</f>
        <v>6314.0879759360014</v>
      </c>
      <c r="R8" s="46">
        <f>+O8+P8</f>
        <v>21104285.856717527</v>
      </c>
      <c r="S8" s="48" t="str">
        <f>IF(I8&gt;0,R8/I8,"")</f>
        <v/>
      </c>
      <c r="T8" s="48">
        <f>IF(J8&gt;0,R8/J8,"")</f>
        <v>21.843087101817488</v>
      </c>
    </row>
    <row r="9" spans="1:20" x14ac:dyDescent="0.3">
      <c r="A9" s="42"/>
      <c r="B9" s="43"/>
      <c r="C9" s="43"/>
      <c r="D9" s="52"/>
      <c r="E9" s="44"/>
      <c r="F9" s="44"/>
      <c r="G9" s="44"/>
      <c r="H9" s="51"/>
      <c r="I9" s="44" t="str">
        <f t="shared" ref="I9:I10" si="3">IF(D9&gt;0,(D9*(E9-G9)*365)/1000,"")</f>
        <v/>
      </c>
      <c r="J9" s="44" t="str">
        <f t="shared" si="0"/>
        <v/>
      </c>
      <c r="K9" s="48"/>
      <c r="L9" s="46" t="str">
        <f t="shared" si="1"/>
        <v/>
      </c>
      <c r="M9" s="40"/>
      <c r="N9" s="47"/>
      <c r="O9" s="46"/>
      <c r="P9" s="46"/>
      <c r="Q9" s="46"/>
      <c r="R9" s="46"/>
      <c r="S9" s="48"/>
      <c r="T9" s="48"/>
    </row>
    <row r="10" spans="1:20" x14ac:dyDescent="0.3">
      <c r="A10" s="42"/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 t="str">
        <f t="shared" si="0"/>
        <v/>
      </c>
      <c r="K10" s="48"/>
      <c r="L10" s="46" t="str">
        <f t="shared" si="1"/>
        <v/>
      </c>
      <c r="M10" s="40"/>
      <c r="N10" s="47"/>
      <c r="O10" s="46"/>
      <c r="P10" s="46"/>
      <c r="Q10" s="46"/>
      <c r="R10" s="46"/>
      <c r="S10" s="48"/>
      <c r="T10" s="48"/>
    </row>
    <row r="11" spans="1:20" x14ac:dyDescent="0.3">
      <c r="B11" s="49"/>
      <c r="C11" s="49"/>
      <c r="D11" s="49"/>
    </row>
    <row r="13" spans="1:20" ht="63.75" customHeight="1" x14ac:dyDescent="0.3">
      <c r="A13" s="87" t="s">
        <v>120</v>
      </c>
      <c r="B13" s="87" t="s">
        <v>94</v>
      </c>
      <c r="C13" s="87" t="s">
        <v>93</v>
      </c>
      <c r="D13" s="89" t="s">
        <v>117</v>
      </c>
      <c r="E13" s="85" t="s">
        <v>111</v>
      </c>
      <c r="F13" s="86"/>
      <c r="G13" s="85" t="s">
        <v>112</v>
      </c>
      <c r="H13" s="86"/>
      <c r="I13" s="85" t="s">
        <v>113</v>
      </c>
      <c r="J13" s="86"/>
      <c r="K13" s="83" t="s">
        <v>114</v>
      </c>
      <c r="L13" s="83" t="s">
        <v>115</v>
      </c>
      <c r="M13" s="79" t="s">
        <v>22</v>
      </c>
      <c r="N13" s="79" t="s">
        <v>105</v>
      </c>
      <c r="O13" s="79" t="s">
        <v>26</v>
      </c>
      <c r="P13" s="81" t="s">
        <v>139</v>
      </c>
      <c r="Q13" s="81" t="s">
        <v>121</v>
      </c>
      <c r="R13" s="83" t="s">
        <v>90</v>
      </c>
      <c r="S13" s="79" t="s">
        <v>106</v>
      </c>
      <c r="T13" s="79" t="s">
        <v>107</v>
      </c>
    </row>
    <row r="14" spans="1:20" ht="24.75" customHeight="1" x14ac:dyDescent="0.3">
      <c r="A14" s="88"/>
      <c r="B14" s="88"/>
      <c r="C14" s="88"/>
      <c r="D14" s="90"/>
      <c r="E14" s="41" t="s">
        <v>87</v>
      </c>
      <c r="F14" s="41" t="s">
        <v>86</v>
      </c>
      <c r="G14" s="41" t="s">
        <v>87</v>
      </c>
      <c r="H14" s="41" t="s">
        <v>86</v>
      </c>
      <c r="I14" s="41" t="s">
        <v>87</v>
      </c>
      <c r="J14" s="41" t="s">
        <v>86</v>
      </c>
      <c r="K14" s="84"/>
      <c r="L14" s="84"/>
      <c r="M14" s="80"/>
      <c r="N14" s="80"/>
      <c r="O14" s="80"/>
      <c r="P14" s="82"/>
      <c r="Q14" s="82"/>
      <c r="R14" s="84"/>
      <c r="S14" s="80"/>
      <c r="T14" s="80"/>
    </row>
    <row r="15" spans="1:20" x14ac:dyDescent="0.3">
      <c r="A15" s="42" t="s">
        <v>140</v>
      </c>
      <c r="B15" s="43"/>
      <c r="C15" s="43"/>
      <c r="D15" s="52">
        <v>645010.52683392016</v>
      </c>
      <c r="E15" s="44">
        <v>15</v>
      </c>
      <c r="F15" s="44"/>
      <c r="G15" s="44">
        <v>6</v>
      </c>
      <c r="H15" s="51"/>
      <c r="I15" s="44">
        <f>IF(D15&gt;0,(D15*(E15-G15)*365)/1000,"")</f>
        <v>2118859.5806494276</v>
      </c>
      <c r="J15" s="44">
        <f>IF($D15&gt;0,(D15*(F15-H15)*365)/1000,"")</f>
        <v>0</v>
      </c>
      <c r="K15" s="48">
        <v>106.3</v>
      </c>
      <c r="L15" s="46">
        <f>IF(K15&gt;0,D15*K15,"")</f>
        <v>68564619.002445713</v>
      </c>
      <c r="M15" s="40">
        <v>20</v>
      </c>
      <c r="N15" s="47">
        <f>+(1-(1/(1+$M$3)^M15))/$M$3</f>
        <v>12.462210342539986</v>
      </c>
      <c r="O15" s="46">
        <f>+L15/N15</f>
        <v>5501802.4185002809</v>
      </c>
      <c r="P15" s="61">
        <v>2.5000000000000001E-2</v>
      </c>
      <c r="Q15" s="46">
        <f>+D15*P15</f>
        <v>16125.263170848004</v>
      </c>
      <c r="R15" s="46">
        <f>IF(P15&gt;0,O15+P15,"")</f>
        <v>5501802.4435002813</v>
      </c>
      <c r="S15" s="48">
        <f>IF(I15&gt;0,R15/I15,"")</f>
        <v>2.5965866231748995</v>
      </c>
      <c r="T15" s="48" t="str">
        <f>IF(J15&gt;0,R15/J15,"")</f>
        <v/>
      </c>
    </row>
    <row r="16" spans="1:20" x14ac:dyDescent="0.3">
      <c r="A16" s="42" t="s">
        <v>140</v>
      </c>
      <c r="B16" s="43"/>
      <c r="C16" s="43"/>
      <c r="D16" s="52">
        <v>645010.52683392016</v>
      </c>
      <c r="E16" s="44"/>
      <c r="F16" s="44">
        <v>11</v>
      </c>
      <c r="G16" s="44"/>
      <c r="H16" s="51">
        <v>1</v>
      </c>
      <c r="I16" s="44">
        <f>IF(D16&gt;0,(D16*(E16-G16)*365)/1000,"")</f>
        <v>0</v>
      </c>
      <c r="J16" s="44">
        <f t="shared" ref="J16:J18" si="4">IF($D16&gt;0,(D16*(F16-H16)*365)/1000,"")</f>
        <v>2354288.4229438086</v>
      </c>
      <c r="K16" s="48">
        <v>106.3</v>
      </c>
      <c r="L16" s="46">
        <f t="shared" ref="L16" si="5">IF(K16&gt;0,D16*K16,"")</f>
        <v>68564619.002445713</v>
      </c>
      <c r="M16" s="40">
        <v>20</v>
      </c>
      <c r="N16" s="47">
        <f>+(1-(1/(1+$M$3)^M16))/$M$3</f>
        <v>12.462210342539986</v>
      </c>
      <c r="O16" s="46">
        <f t="shared" ref="O16" si="6">+L16/N16</f>
        <v>5501802.4185002809</v>
      </c>
      <c r="P16" s="61">
        <v>2.5000000000000001E-2</v>
      </c>
      <c r="Q16" s="46">
        <f>+D16*P16</f>
        <v>16125.263170848004</v>
      </c>
      <c r="R16" s="46">
        <f>+O16+P16</f>
        <v>5501802.4435002813</v>
      </c>
      <c r="S16" s="48" t="str">
        <f>IF(I16&gt;0,R16/I16,"")</f>
        <v/>
      </c>
      <c r="T16" s="48">
        <f>IF(J16&gt;0,R16/J16,"")</f>
        <v>2.3369279608574094</v>
      </c>
    </row>
    <row r="17" spans="1:20" x14ac:dyDescent="0.3">
      <c r="A17" s="42"/>
      <c r="B17" s="43"/>
      <c r="C17" s="43"/>
      <c r="D17" s="52"/>
      <c r="E17" s="44"/>
      <c r="F17" s="44"/>
      <c r="G17" s="44"/>
      <c r="H17" s="51"/>
      <c r="I17" s="44" t="str">
        <f t="shared" ref="I17:I18" si="7">IF(D17&gt;0,(D17*(E17-G17)*365)/1000,"")</f>
        <v/>
      </c>
      <c r="J17" s="44" t="str">
        <f t="shared" si="4"/>
        <v/>
      </c>
      <c r="K17" s="48"/>
      <c r="L17" s="46" t="str">
        <f t="shared" ref="L17:L18" si="8">IF(K17&gt;0,D17*K17,"")</f>
        <v/>
      </c>
      <c r="M17" s="40"/>
      <c r="N17" s="47"/>
      <c r="O17" s="46"/>
      <c r="P17" s="46"/>
      <c r="Q17" s="46"/>
      <c r="R17" s="46"/>
      <c r="S17" s="48"/>
      <c r="T17" s="48"/>
    </row>
    <row r="18" spans="1:20" x14ac:dyDescent="0.3">
      <c r="A18" s="42"/>
      <c r="B18" s="43"/>
      <c r="C18" s="43"/>
      <c r="D18" s="52"/>
      <c r="E18" s="44"/>
      <c r="F18" s="44"/>
      <c r="G18" s="44"/>
      <c r="H18" s="51"/>
      <c r="I18" s="44" t="str">
        <f t="shared" si="7"/>
        <v/>
      </c>
      <c r="J18" s="44" t="str">
        <f t="shared" si="4"/>
        <v/>
      </c>
      <c r="K18" s="48"/>
      <c r="L18" s="46" t="str">
        <f t="shared" si="8"/>
        <v/>
      </c>
      <c r="M18" s="40"/>
      <c r="N18" s="47"/>
      <c r="O18" s="46"/>
      <c r="P18" s="46"/>
      <c r="Q18" s="46"/>
      <c r="R18" s="46"/>
      <c r="S18" s="48"/>
      <c r="T18" s="48"/>
    </row>
  </sheetData>
  <mergeCells count="37">
    <mergeCell ref="K5:K6"/>
    <mergeCell ref="K4:T4"/>
    <mergeCell ref="S5:S6"/>
    <mergeCell ref="T5:T6"/>
    <mergeCell ref="L5:L6"/>
    <mergeCell ref="M5:M6"/>
    <mergeCell ref="N5:N6"/>
    <mergeCell ref="O5:O6"/>
    <mergeCell ref="P5:P6"/>
    <mergeCell ref="R5:R6"/>
    <mergeCell ref="Q5:Q6"/>
    <mergeCell ref="A4:C4"/>
    <mergeCell ref="A5:A6"/>
    <mergeCell ref="B5:B6"/>
    <mergeCell ref="C5:C6"/>
    <mergeCell ref="E5:F5"/>
    <mergeCell ref="D4:J4"/>
    <mergeCell ref="D5:D6"/>
    <mergeCell ref="G5:H5"/>
    <mergeCell ref="I5:J5"/>
    <mergeCell ref="A13:A14"/>
    <mergeCell ref="B13:B14"/>
    <mergeCell ref="C13:C14"/>
    <mergeCell ref="D13:D14"/>
    <mergeCell ref="E13:F13"/>
    <mergeCell ref="G13:H13"/>
    <mergeCell ref="I13:J13"/>
    <mergeCell ref="K13:K14"/>
    <mergeCell ref="L13:L14"/>
    <mergeCell ref="M13:M14"/>
    <mergeCell ref="T13:T14"/>
    <mergeCell ref="N13:N14"/>
    <mergeCell ref="O13:O14"/>
    <mergeCell ref="P13:P14"/>
    <mergeCell ref="R13:R14"/>
    <mergeCell ref="S13:S14"/>
    <mergeCell ref="Q13:Q1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"/>
  <sheetViews>
    <sheetView zoomScale="85" zoomScaleNormal="85" workbookViewId="0">
      <selection activeCell="A12" sqref="A12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6" width="12.33203125" customWidth="1"/>
    <col min="17" max="17" width="12.6640625" customWidth="1"/>
    <col min="18" max="18" width="13.33203125" customWidth="1"/>
    <col min="19" max="19" width="12.6640625" customWidth="1"/>
  </cols>
  <sheetData>
    <row r="1" spans="1:19" x14ac:dyDescent="0.3">
      <c r="A1" s="28" t="s">
        <v>122</v>
      </c>
      <c r="L1" s="39"/>
    </row>
    <row r="3" spans="1:19" x14ac:dyDescent="0.3">
      <c r="L3" s="40" t="s">
        <v>104</v>
      </c>
      <c r="M3" s="53">
        <v>0.05</v>
      </c>
    </row>
    <row r="4" spans="1:19" x14ac:dyDescent="0.3">
      <c r="A4" s="91" t="s">
        <v>110</v>
      </c>
      <c r="B4" s="92"/>
      <c r="C4" s="92"/>
      <c r="D4" s="95" t="s">
        <v>99</v>
      </c>
      <c r="E4" s="96"/>
      <c r="F4" s="96"/>
      <c r="G4" s="96"/>
      <c r="H4" s="96"/>
      <c r="I4" s="96"/>
      <c r="J4" s="96"/>
      <c r="K4" s="98" t="s">
        <v>98</v>
      </c>
      <c r="L4" s="99"/>
      <c r="M4" s="99"/>
      <c r="N4" s="99"/>
      <c r="O4" s="99"/>
      <c r="P4" s="99"/>
      <c r="Q4" s="99"/>
      <c r="R4" s="99"/>
      <c r="S4" s="100"/>
    </row>
    <row r="5" spans="1:19" ht="63.75" customHeight="1" x14ac:dyDescent="0.3">
      <c r="A5" s="87" t="s">
        <v>109</v>
      </c>
      <c r="B5" s="87" t="s">
        <v>94</v>
      </c>
      <c r="C5" s="87" t="s">
        <v>93</v>
      </c>
      <c r="D5" s="89" t="s">
        <v>117</v>
      </c>
      <c r="E5" s="94" t="s">
        <v>111</v>
      </c>
      <c r="F5" s="94"/>
      <c r="G5" s="94" t="s">
        <v>112</v>
      </c>
      <c r="H5" s="94"/>
      <c r="I5" s="94" t="s">
        <v>113</v>
      </c>
      <c r="J5" s="97"/>
      <c r="K5" s="81" t="s">
        <v>114</v>
      </c>
      <c r="L5" s="81" t="s">
        <v>115</v>
      </c>
      <c r="M5" s="102" t="s">
        <v>22</v>
      </c>
      <c r="N5" s="79" t="s">
        <v>105</v>
      </c>
      <c r="O5" s="102" t="s">
        <v>26</v>
      </c>
      <c r="P5" s="81" t="s">
        <v>121</v>
      </c>
      <c r="Q5" s="81" t="s">
        <v>90</v>
      </c>
      <c r="R5" s="79" t="s">
        <v>106</v>
      </c>
      <c r="S5" s="79" t="s">
        <v>107</v>
      </c>
    </row>
    <row r="6" spans="1:19" ht="24.75" customHeight="1" x14ac:dyDescent="0.3">
      <c r="A6" s="93"/>
      <c r="B6" s="93"/>
      <c r="C6" s="88"/>
      <c r="D6" s="90"/>
      <c r="E6" s="41" t="s">
        <v>87</v>
      </c>
      <c r="F6" s="41" t="s">
        <v>86</v>
      </c>
      <c r="G6" s="41" t="s">
        <v>87</v>
      </c>
      <c r="H6" s="41" t="s">
        <v>86</v>
      </c>
      <c r="I6" s="41" t="s">
        <v>87</v>
      </c>
      <c r="J6" s="41" t="s">
        <v>86</v>
      </c>
      <c r="K6" s="82"/>
      <c r="L6" s="82"/>
      <c r="M6" s="103"/>
      <c r="N6" s="101"/>
      <c r="O6" s="103"/>
      <c r="P6" s="82"/>
      <c r="Q6" s="82"/>
      <c r="R6" s="101"/>
      <c r="S6" s="101"/>
    </row>
    <row r="7" spans="1:19" x14ac:dyDescent="0.3">
      <c r="A7" s="42"/>
      <c r="B7" s="43"/>
      <c r="C7" s="43"/>
      <c r="D7" s="52"/>
      <c r="E7" s="44"/>
      <c r="F7" s="44"/>
      <c r="G7" s="44"/>
      <c r="H7" s="51"/>
      <c r="I7" s="44" t="str">
        <f>IF(D7&gt;0,(D7*(E7-G7)*365)/1000,"")</f>
        <v/>
      </c>
      <c r="J7" s="44" t="str">
        <f>IF($D7&gt;0,(D7*(F7-H7)*365)/1000,"")</f>
        <v/>
      </c>
      <c r="K7" s="48"/>
      <c r="L7" s="46" t="str">
        <f>IF(K7&gt;0,D7*K7,"")</f>
        <v/>
      </c>
      <c r="M7" s="40"/>
      <c r="N7" s="47">
        <f>+(1-(1/(1+$M$3)^M7))/$M$3</f>
        <v>0</v>
      </c>
      <c r="O7" s="46" t="e">
        <f>+L7/N7</f>
        <v>#VALUE!</v>
      </c>
      <c r="P7" s="46"/>
      <c r="Q7" s="46" t="e">
        <f>+O7+P7</f>
        <v>#VALUE!</v>
      </c>
      <c r="R7" s="48" t="e">
        <f>IF(I7&gt;0,Q7/I7,"")</f>
        <v>#VALUE!</v>
      </c>
      <c r="S7" s="48" t="e">
        <f>IF(J7&gt;0,Q7/J7,"")</f>
        <v>#VALUE!</v>
      </c>
    </row>
    <row r="8" spans="1:19" x14ac:dyDescent="0.3">
      <c r="A8" s="42"/>
      <c r="B8" s="43"/>
      <c r="C8" s="43"/>
      <c r="D8" s="52"/>
      <c r="E8" s="44"/>
      <c r="F8" s="44"/>
      <c r="G8" s="44"/>
      <c r="H8" s="51"/>
      <c r="I8" s="44" t="str">
        <f>IF(D8&gt;0,(D8*(E8-G8)*365)/1000,"")</f>
        <v/>
      </c>
      <c r="J8" s="44" t="str">
        <f t="shared" ref="J8:J10" si="0">IF($D8&gt;0,(D8*(F8-H8)*365)/1000,"")</f>
        <v/>
      </c>
      <c r="K8" s="48"/>
      <c r="L8" s="46" t="str">
        <f t="shared" ref="L8:L10" si="1">IF(K8&gt;0,D8*K8,"")</f>
        <v/>
      </c>
      <c r="M8" s="40"/>
      <c r="N8" s="47">
        <f>+(1-(1/(1+$M$3)^M8))/$M$3</f>
        <v>0</v>
      </c>
      <c r="O8" s="46" t="e">
        <f t="shared" ref="O8" si="2">+L8/N8</f>
        <v>#VALUE!</v>
      </c>
      <c r="P8" s="46"/>
      <c r="Q8" s="46" t="e">
        <f>+O8+P8</f>
        <v>#VALUE!</v>
      </c>
      <c r="R8" s="48" t="e">
        <f>IF(I8&gt;0,Q8/I8,"")</f>
        <v>#VALUE!</v>
      </c>
      <c r="S8" s="48" t="e">
        <f>IF(J8&gt;0,Q8/J8,"")</f>
        <v>#VALUE!</v>
      </c>
    </row>
    <row r="9" spans="1:19" x14ac:dyDescent="0.3">
      <c r="A9" s="42"/>
      <c r="B9" s="43"/>
      <c r="C9" s="43"/>
      <c r="D9" s="52"/>
      <c r="E9" s="44"/>
      <c r="F9" s="44"/>
      <c r="G9" s="44"/>
      <c r="H9" s="51"/>
      <c r="I9" s="44" t="str">
        <f t="shared" ref="I9:I10" si="3">IF(D9&gt;0,(D9*(E9-G9)*365)/1000,"")</f>
        <v/>
      </c>
      <c r="J9" s="44" t="str">
        <f t="shared" si="0"/>
        <v/>
      </c>
      <c r="K9" s="48"/>
      <c r="L9" s="46" t="str">
        <f t="shared" si="1"/>
        <v/>
      </c>
      <c r="M9" s="40"/>
      <c r="N9" s="47"/>
      <c r="O9" s="46"/>
      <c r="P9" s="46"/>
      <c r="Q9" s="46"/>
      <c r="R9" s="48"/>
      <c r="S9" s="48"/>
    </row>
    <row r="10" spans="1:19" x14ac:dyDescent="0.3">
      <c r="A10" s="42"/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 t="str">
        <f t="shared" si="0"/>
        <v/>
      </c>
      <c r="K10" s="48"/>
      <c r="L10" s="46" t="str">
        <f t="shared" si="1"/>
        <v/>
      </c>
      <c r="M10" s="40"/>
      <c r="N10" s="47"/>
      <c r="O10" s="46"/>
      <c r="P10" s="46"/>
      <c r="Q10" s="46"/>
      <c r="R10" s="48"/>
      <c r="S10" s="48"/>
    </row>
    <row r="11" spans="1:19" x14ac:dyDescent="0.3">
      <c r="B11" s="49"/>
      <c r="C11" s="49"/>
      <c r="D11" s="49"/>
    </row>
    <row r="13" spans="1:19" ht="63.75" customHeight="1" x14ac:dyDescent="0.3">
      <c r="A13" s="87" t="s">
        <v>120</v>
      </c>
      <c r="B13" s="87" t="s">
        <v>94</v>
      </c>
      <c r="C13" s="87" t="s">
        <v>93</v>
      </c>
      <c r="D13" s="89" t="s">
        <v>117</v>
      </c>
      <c r="E13" s="94" t="s">
        <v>111</v>
      </c>
      <c r="F13" s="94"/>
      <c r="G13" s="94" t="s">
        <v>112</v>
      </c>
      <c r="H13" s="94"/>
      <c r="I13" s="94" t="s">
        <v>113</v>
      </c>
      <c r="J13" s="97"/>
      <c r="K13" s="81" t="s">
        <v>114</v>
      </c>
      <c r="L13" s="81" t="s">
        <v>115</v>
      </c>
      <c r="M13" s="102" t="s">
        <v>22</v>
      </c>
      <c r="N13" s="79" t="s">
        <v>105</v>
      </c>
      <c r="O13" s="102" t="s">
        <v>26</v>
      </c>
      <c r="P13" s="81" t="s">
        <v>116</v>
      </c>
      <c r="Q13" s="81" t="s">
        <v>90</v>
      </c>
      <c r="R13" s="79" t="s">
        <v>106</v>
      </c>
      <c r="S13" s="79" t="s">
        <v>107</v>
      </c>
    </row>
    <row r="14" spans="1:19" ht="24.75" customHeight="1" x14ac:dyDescent="0.3">
      <c r="A14" s="93"/>
      <c r="B14" s="93"/>
      <c r="C14" s="88"/>
      <c r="D14" s="90"/>
      <c r="E14" s="41" t="s">
        <v>87</v>
      </c>
      <c r="F14" s="41" t="s">
        <v>86</v>
      </c>
      <c r="G14" s="41" t="s">
        <v>87</v>
      </c>
      <c r="H14" s="41" t="s">
        <v>86</v>
      </c>
      <c r="I14" s="41" t="s">
        <v>87</v>
      </c>
      <c r="J14" s="41" t="s">
        <v>86</v>
      </c>
      <c r="K14" s="82"/>
      <c r="L14" s="82"/>
      <c r="M14" s="103"/>
      <c r="N14" s="101"/>
      <c r="O14" s="103"/>
      <c r="P14" s="82"/>
      <c r="Q14" s="82"/>
      <c r="R14" s="101"/>
      <c r="S14" s="101"/>
    </row>
    <row r="15" spans="1:19" x14ac:dyDescent="0.3">
      <c r="A15" s="42"/>
      <c r="B15" s="43"/>
      <c r="C15" s="43"/>
      <c r="D15" s="52"/>
      <c r="E15" s="44"/>
      <c r="F15" s="44"/>
      <c r="G15" s="44"/>
      <c r="H15" s="51"/>
      <c r="I15" s="44" t="str">
        <f>IF(D15&gt;0,(D15*(E15-G15)*365)/1000,"")</f>
        <v/>
      </c>
      <c r="J15" s="44" t="str">
        <f>IF($D15&gt;0,(D15*(F15-H15)*365)/1000,"")</f>
        <v/>
      </c>
      <c r="K15" s="48"/>
      <c r="L15" s="46" t="str">
        <f>IF(K15&gt;0,D15*K15,"")</f>
        <v/>
      </c>
      <c r="M15" s="40"/>
      <c r="N15" s="47">
        <f>+(1-(1/(1+$M$3)^M15))/$M$3</f>
        <v>0</v>
      </c>
      <c r="O15" s="46" t="e">
        <f>+L15/N15</f>
        <v>#VALUE!</v>
      </c>
      <c r="P15" s="46"/>
      <c r="Q15" s="46" t="str">
        <f>IF(P15&gt;0,O15+P15,"")</f>
        <v/>
      </c>
      <c r="R15" s="48" t="e">
        <f>IF(I15&gt;0,Q15/I15,"")</f>
        <v>#VALUE!</v>
      </c>
      <c r="S15" s="48" t="e">
        <f>IF(J15&gt;0,Q15/J15,"")</f>
        <v>#VALUE!</v>
      </c>
    </row>
    <row r="16" spans="1:19" x14ac:dyDescent="0.3">
      <c r="A16" s="42"/>
      <c r="B16" s="43"/>
      <c r="C16" s="43"/>
      <c r="D16" s="52"/>
      <c r="E16" s="44"/>
      <c r="F16" s="44"/>
      <c r="G16" s="44"/>
      <c r="H16" s="51"/>
      <c r="I16" s="44" t="str">
        <f>IF(D16&gt;0,(D16*(E16-G16)*365)/1000,"")</f>
        <v/>
      </c>
      <c r="J16" s="44" t="str">
        <f t="shared" ref="J16:J18" si="4">IF($D16&gt;0,(D16*(F16-H16)*365)/1000,"")</f>
        <v/>
      </c>
      <c r="K16" s="48"/>
      <c r="L16" s="46" t="str">
        <f t="shared" ref="L16:L18" si="5">IF(K16&gt;0,D16*K16,"")</f>
        <v/>
      </c>
      <c r="M16" s="40"/>
      <c r="N16" s="47">
        <f>+(1-(1/(1+$M$3)^M16))/$M$3</f>
        <v>0</v>
      </c>
      <c r="O16" s="46" t="e">
        <f t="shared" ref="O16:O18" si="6">+L16/N16</f>
        <v>#VALUE!</v>
      </c>
      <c r="P16" s="46"/>
      <c r="Q16" s="46" t="e">
        <f>+O16+P16</f>
        <v>#VALUE!</v>
      </c>
      <c r="R16" s="48" t="e">
        <f>IF(I16&gt;0,Q16/I16,"")</f>
        <v>#VALUE!</v>
      </c>
      <c r="S16" s="48" t="e">
        <f>IF(J16&gt;0,Q16/J16,"")</f>
        <v>#VALUE!</v>
      </c>
    </row>
    <row r="17" spans="1:19" x14ac:dyDescent="0.3">
      <c r="A17" s="42"/>
      <c r="B17" s="43"/>
      <c r="C17" s="43"/>
      <c r="D17" s="52"/>
      <c r="E17" s="44"/>
      <c r="F17" s="44"/>
      <c r="G17" s="44"/>
      <c r="H17" s="51"/>
      <c r="I17" s="44" t="str">
        <f t="shared" ref="I17:I18" si="7">IF(D17&gt;0,(D17*(E17-G17)*365)/1000,"")</f>
        <v/>
      </c>
      <c r="J17" s="44" t="str">
        <f t="shared" si="4"/>
        <v/>
      </c>
      <c r="K17" s="48"/>
      <c r="L17" s="46" t="str">
        <f t="shared" si="5"/>
        <v/>
      </c>
      <c r="M17" s="40"/>
      <c r="N17" s="47">
        <f t="shared" ref="N17:N18" si="8">+(1-(1/(1+$M$3)^M17))/$M$3</f>
        <v>0</v>
      </c>
      <c r="O17" s="46" t="e">
        <f t="shared" si="6"/>
        <v>#VALUE!</v>
      </c>
      <c r="P17" s="46"/>
      <c r="Q17" s="46" t="e">
        <f t="shared" ref="Q17:Q18" si="9">+O17+P17</f>
        <v>#VALUE!</v>
      </c>
      <c r="R17" s="48" t="e">
        <f t="shared" ref="R17:R18" si="10">IF(I17&gt;0,Q17/I17,"")</f>
        <v>#VALUE!</v>
      </c>
      <c r="S17" s="48" t="e">
        <f t="shared" ref="S17:S18" si="11">IF(J17&gt;0,Q17/J17,"")</f>
        <v>#VALUE!</v>
      </c>
    </row>
    <row r="18" spans="1:19" x14ac:dyDescent="0.3">
      <c r="A18" s="42"/>
      <c r="B18" s="43"/>
      <c r="C18" s="43"/>
      <c r="D18" s="52"/>
      <c r="E18" s="44"/>
      <c r="F18" s="44"/>
      <c r="G18" s="44"/>
      <c r="H18" s="51"/>
      <c r="I18" s="44" t="str">
        <f t="shared" si="7"/>
        <v/>
      </c>
      <c r="J18" s="44" t="str">
        <f t="shared" si="4"/>
        <v/>
      </c>
      <c r="K18" s="48"/>
      <c r="L18" s="46" t="str">
        <f t="shared" si="5"/>
        <v/>
      </c>
      <c r="M18" s="40"/>
      <c r="N18" s="47">
        <f t="shared" si="8"/>
        <v>0</v>
      </c>
      <c r="O18" s="46" t="e">
        <f t="shared" si="6"/>
        <v>#VALUE!</v>
      </c>
      <c r="P18" s="46"/>
      <c r="Q18" s="46" t="e">
        <f t="shared" si="9"/>
        <v>#VALUE!</v>
      </c>
      <c r="R18" s="48" t="e">
        <f t="shared" si="10"/>
        <v>#VALUE!</v>
      </c>
      <c r="S18" s="48" t="e">
        <f t="shared" si="11"/>
        <v>#VALUE!</v>
      </c>
    </row>
  </sheetData>
  <mergeCells count="35">
    <mergeCell ref="A4:C4"/>
    <mergeCell ref="D4:J4"/>
    <mergeCell ref="K4:S4"/>
    <mergeCell ref="A5:A6"/>
    <mergeCell ref="B5:B6"/>
    <mergeCell ref="C5:C6"/>
    <mergeCell ref="D5:D6"/>
    <mergeCell ref="E5:F5"/>
    <mergeCell ref="G5:H5"/>
    <mergeCell ref="I5:J5"/>
    <mergeCell ref="Q5:Q6"/>
    <mergeCell ref="R5:R6"/>
    <mergeCell ref="S5:S6"/>
    <mergeCell ref="N5:N6"/>
    <mergeCell ref="O5:O6"/>
    <mergeCell ref="P5:P6"/>
    <mergeCell ref="A13:A14"/>
    <mergeCell ref="B13:B14"/>
    <mergeCell ref="C13:C14"/>
    <mergeCell ref="D13:D14"/>
    <mergeCell ref="E13:F13"/>
    <mergeCell ref="G13:H13"/>
    <mergeCell ref="I13:J13"/>
    <mergeCell ref="K5:K6"/>
    <mergeCell ref="L5:L6"/>
    <mergeCell ref="M5:M6"/>
    <mergeCell ref="Q13:Q14"/>
    <mergeCell ref="R13:R14"/>
    <mergeCell ref="S13:S14"/>
    <mergeCell ref="K13:K14"/>
    <mergeCell ref="L13:L14"/>
    <mergeCell ref="M13:M14"/>
    <mergeCell ref="N13:N14"/>
    <mergeCell ref="O13:O14"/>
    <mergeCell ref="P13:P1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"/>
  <sheetViews>
    <sheetView topLeftCell="B1" zoomScale="85" zoomScaleNormal="85" workbookViewId="0">
      <selection activeCell="N16" sqref="N16"/>
    </sheetView>
  </sheetViews>
  <sheetFormatPr defaultRowHeight="14.4" x14ac:dyDescent="0.3"/>
  <cols>
    <col min="1" max="1" width="41.6640625" customWidth="1"/>
    <col min="2" max="3" width="12.6640625" customWidth="1"/>
    <col min="4" max="4" width="22.33203125" customWidth="1"/>
    <col min="5" max="5" width="18.6640625" customWidth="1"/>
    <col min="6" max="6" width="12.6640625" customWidth="1"/>
    <col min="7" max="7" width="15" customWidth="1"/>
    <col min="8" max="10" width="12.6640625" customWidth="1"/>
    <col min="11" max="11" width="14" customWidth="1"/>
    <col min="13" max="13" width="12.44140625" customWidth="1"/>
    <col min="14" max="14" width="13.109375" customWidth="1"/>
    <col min="15" max="15" width="12.33203125" customWidth="1"/>
    <col min="16" max="16" width="12.6640625" customWidth="1"/>
    <col min="17" max="17" width="13.33203125" customWidth="1"/>
    <col min="18" max="18" width="12.6640625" customWidth="1"/>
  </cols>
  <sheetData>
    <row r="1" spans="1:15" x14ac:dyDescent="0.3">
      <c r="A1" s="28" t="s">
        <v>84</v>
      </c>
      <c r="K1" s="39"/>
    </row>
    <row r="2" spans="1:15" x14ac:dyDescent="0.3">
      <c r="A2" s="28"/>
      <c r="K2" s="39"/>
    </row>
    <row r="4" spans="1:15" x14ac:dyDescent="0.3">
      <c r="K4" s="54" t="s">
        <v>104</v>
      </c>
      <c r="L4" s="55">
        <v>0.05</v>
      </c>
    </row>
    <row r="5" spans="1:15" ht="11.25" customHeight="1" x14ac:dyDescent="0.3">
      <c r="A5" s="91" t="s">
        <v>124</v>
      </c>
      <c r="B5" s="92"/>
      <c r="C5" s="92"/>
      <c r="D5" s="106" t="s">
        <v>125</v>
      </c>
      <c r="E5" s="107"/>
      <c r="F5" s="108"/>
      <c r="G5" s="109"/>
      <c r="H5" s="110"/>
      <c r="I5" s="110"/>
      <c r="J5" s="110"/>
      <c r="K5" s="110"/>
      <c r="L5" s="110"/>
      <c r="M5" s="110"/>
      <c r="N5" s="110"/>
      <c r="O5" s="103"/>
    </row>
    <row r="6" spans="1:15" ht="16.5" customHeight="1" x14ac:dyDescent="0.3">
      <c r="A6" s="87" t="s">
        <v>123</v>
      </c>
      <c r="B6" s="87" t="s">
        <v>94</v>
      </c>
      <c r="C6" s="87" t="s">
        <v>93</v>
      </c>
      <c r="D6" s="104" t="s">
        <v>126</v>
      </c>
      <c r="E6" s="105"/>
      <c r="F6" s="104" t="s">
        <v>127</v>
      </c>
      <c r="G6" s="105"/>
      <c r="H6" s="81" t="s">
        <v>115</v>
      </c>
      <c r="I6" s="102" t="s">
        <v>22</v>
      </c>
      <c r="J6" s="102" t="s">
        <v>105</v>
      </c>
      <c r="K6" s="102" t="s">
        <v>26</v>
      </c>
      <c r="L6" s="81" t="s">
        <v>121</v>
      </c>
      <c r="M6" s="81" t="s">
        <v>90</v>
      </c>
      <c r="N6" s="102" t="s">
        <v>106</v>
      </c>
      <c r="O6" s="102" t="s">
        <v>107</v>
      </c>
    </row>
    <row r="7" spans="1:15" ht="70.5" customHeight="1" x14ac:dyDescent="0.3">
      <c r="A7" s="93"/>
      <c r="B7" s="93"/>
      <c r="C7" s="88"/>
      <c r="D7" s="52" t="s">
        <v>87</v>
      </c>
      <c r="E7" s="52" t="s">
        <v>86</v>
      </c>
      <c r="F7" s="52" t="s">
        <v>87</v>
      </c>
      <c r="G7" s="52" t="s">
        <v>86</v>
      </c>
      <c r="H7" s="82"/>
      <c r="I7" s="103"/>
      <c r="J7" s="103"/>
      <c r="K7" s="103"/>
      <c r="L7" s="82"/>
      <c r="M7" s="82"/>
      <c r="N7" s="103"/>
      <c r="O7" s="103"/>
    </row>
    <row r="8" spans="1:15" x14ac:dyDescent="0.3">
      <c r="A8" s="42" t="s">
        <v>128</v>
      </c>
      <c r="B8" s="43"/>
      <c r="C8" s="43"/>
      <c r="D8" s="44"/>
      <c r="E8" s="44"/>
      <c r="F8" s="44">
        <f>+B8*D8</f>
        <v>0</v>
      </c>
      <c r="G8" s="44">
        <f>+C8*E8</f>
        <v>0</v>
      </c>
      <c r="H8" s="46"/>
      <c r="I8" s="40"/>
      <c r="J8" s="47">
        <f t="shared" ref="J8:J13" si="0">+(1-(1/(1+$L$4)^I8))/$L$4</f>
        <v>0</v>
      </c>
      <c r="K8" s="46" t="e">
        <f>+H8/J8</f>
        <v>#DIV/0!</v>
      </c>
      <c r="L8" s="46"/>
      <c r="M8" s="46" t="e">
        <f>+K8+L8</f>
        <v>#DIV/0!</v>
      </c>
      <c r="N8" s="56" t="e">
        <f t="shared" ref="N8:N12" si="1">+M8/F8</f>
        <v>#DIV/0!</v>
      </c>
      <c r="O8" s="56"/>
    </row>
    <row r="9" spans="1:15" x14ac:dyDescent="0.3">
      <c r="A9" s="42" t="s">
        <v>129</v>
      </c>
      <c r="B9" s="43"/>
      <c r="C9" s="43"/>
      <c r="D9" s="44"/>
      <c r="E9" s="44"/>
      <c r="F9" s="44">
        <f>+B9*D9</f>
        <v>0</v>
      </c>
      <c r="G9" s="44">
        <f>+C9*E9</f>
        <v>0</v>
      </c>
      <c r="H9" s="46"/>
      <c r="I9" s="40"/>
      <c r="J9" s="47">
        <f t="shared" si="0"/>
        <v>0</v>
      </c>
      <c r="K9" s="46" t="e">
        <f t="shared" ref="K9:K11" si="2">+H9/J9</f>
        <v>#DIV/0!</v>
      </c>
      <c r="L9" s="46"/>
      <c r="M9" s="46" t="e">
        <f>+K9+L9</f>
        <v>#DIV/0!</v>
      </c>
      <c r="N9" s="56"/>
      <c r="O9" s="56" t="e">
        <f>IF(#REF!&gt;0,M9/#REF!,"")</f>
        <v>#REF!</v>
      </c>
    </row>
    <row r="10" spans="1:15" x14ac:dyDescent="0.3">
      <c r="A10" s="42" t="s">
        <v>130</v>
      </c>
      <c r="B10" s="43"/>
      <c r="C10" s="43"/>
      <c r="D10" s="44"/>
      <c r="E10" s="44"/>
      <c r="F10" s="44"/>
      <c r="G10" s="44"/>
      <c r="H10" s="46"/>
      <c r="I10" s="40"/>
      <c r="J10" s="47">
        <f t="shared" si="0"/>
        <v>0</v>
      </c>
      <c r="K10" s="46" t="e">
        <f t="shared" si="2"/>
        <v>#DIV/0!</v>
      </c>
      <c r="L10" s="46"/>
      <c r="M10" s="46" t="e">
        <f t="shared" ref="M10:M11" si="3">+K10+L10</f>
        <v>#DIV/0!</v>
      </c>
      <c r="N10" s="56" t="e">
        <f t="shared" si="1"/>
        <v>#DIV/0!</v>
      </c>
      <c r="O10" s="56"/>
    </row>
    <row r="11" spans="1:15" x14ac:dyDescent="0.3">
      <c r="A11" s="42" t="s">
        <v>131</v>
      </c>
      <c r="B11" s="43"/>
      <c r="C11" s="43"/>
      <c r="D11" s="44"/>
      <c r="E11" s="44"/>
      <c r="F11" s="44"/>
      <c r="G11" s="44"/>
      <c r="H11" s="46"/>
      <c r="I11" s="40"/>
      <c r="J11" s="47">
        <f t="shared" si="0"/>
        <v>0</v>
      </c>
      <c r="K11" s="46" t="e">
        <f t="shared" si="2"/>
        <v>#DIV/0!</v>
      </c>
      <c r="L11" s="46"/>
      <c r="M11" s="46" t="e">
        <f t="shared" si="3"/>
        <v>#DIV/0!</v>
      </c>
      <c r="N11" s="56"/>
      <c r="O11" s="56" t="e">
        <f>IF(#REF!&gt;0,M11/#REF!,"")</f>
        <v>#REF!</v>
      </c>
    </row>
    <row r="12" spans="1:15" x14ac:dyDescent="0.3">
      <c r="A12" s="42" t="s">
        <v>130</v>
      </c>
      <c r="B12" s="43"/>
      <c r="C12" s="43"/>
      <c r="D12" s="44"/>
      <c r="E12" s="44"/>
      <c r="F12" s="44"/>
      <c r="G12" s="44"/>
      <c r="H12" s="46"/>
      <c r="I12" s="40"/>
      <c r="J12" s="47">
        <f t="shared" si="0"/>
        <v>0</v>
      </c>
      <c r="K12" s="46" t="e">
        <f t="shared" ref="K12:K13" si="4">+H12/J12</f>
        <v>#DIV/0!</v>
      </c>
      <c r="L12" s="46"/>
      <c r="M12" s="46" t="e">
        <f t="shared" ref="M12:M13" si="5">+K12+L12</f>
        <v>#DIV/0!</v>
      </c>
      <c r="N12" s="56" t="e">
        <f t="shared" si="1"/>
        <v>#DIV/0!</v>
      </c>
      <c r="O12" s="56"/>
    </row>
    <row r="13" spans="1:15" x14ac:dyDescent="0.3">
      <c r="A13" s="42" t="s">
        <v>131</v>
      </c>
      <c r="B13" s="43"/>
      <c r="C13" s="43"/>
      <c r="D13" s="44"/>
      <c r="E13" s="44"/>
      <c r="F13" s="44"/>
      <c r="G13" s="44"/>
      <c r="H13" s="46"/>
      <c r="I13" s="40"/>
      <c r="J13" s="47">
        <f t="shared" si="0"/>
        <v>0</v>
      </c>
      <c r="K13" s="46" t="e">
        <f t="shared" si="4"/>
        <v>#DIV/0!</v>
      </c>
      <c r="L13" s="46"/>
      <c r="M13" s="46" t="e">
        <f t="shared" si="5"/>
        <v>#DIV/0!</v>
      </c>
      <c r="N13" s="56"/>
      <c r="O13" s="56" t="e">
        <f>IF(#REF!&gt;0,M13/#REF!,"")</f>
        <v>#REF!</v>
      </c>
    </row>
  </sheetData>
  <mergeCells count="16">
    <mergeCell ref="H5:O5"/>
    <mergeCell ref="M6:M7"/>
    <mergeCell ref="N6:N7"/>
    <mergeCell ref="O6:O7"/>
    <mergeCell ref="H6:H7"/>
    <mergeCell ref="I6:I7"/>
    <mergeCell ref="J6:J7"/>
    <mergeCell ref="K6:K7"/>
    <mergeCell ref="L6:L7"/>
    <mergeCell ref="D6:E6"/>
    <mergeCell ref="F6:G6"/>
    <mergeCell ref="D5:G5"/>
    <mergeCell ref="A6:A7"/>
    <mergeCell ref="B6:B7"/>
    <mergeCell ref="C6:C7"/>
    <mergeCell ref="A5:C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5"/>
  <sheetViews>
    <sheetView zoomScale="85" zoomScaleNormal="85" workbookViewId="0">
      <pane xSplit="1" topLeftCell="I1" activePane="topRight" state="frozen"/>
      <selection pane="topRight" activeCell="B5" sqref="B5:B6"/>
    </sheetView>
  </sheetViews>
  <sheetFormatPr defaultRowHeight="14.4" x14ac:dyDescent="0.3"/>
  <cols>
    <col min="1" max="1" width="36.109375" customWidth="1"/>
    <col min="2" max="3" width="12.6640625" customWidth="1"/>
    <col min="4" max="7" width="14.6640625" customWidth="1"/>
    <col min="8" max="11" width="12.6640625" customWidth="1"/>
    <col min="12" max="12" width="14" customWidth="1"/>
    <col min="14" max="14" width="10.6640625" customWidth="1"/>
    <col min="15" max="15" width="13.109375" customWidth="1"/>
    <col min="16" max="16" width="10.5546875" bestFit="1" customWidth="1"/>
    <col min="17" max="18" width="12.6640625" customWidth="1"/>
    <col min="19" max="19" width="13.33203125" customWidth="1"/>
  </cols>
  <sheetData>
    <row r="1" spans="1:19" x14ac:dyDescent="0.3">
      <c r="A1" s="28" t="s">
        <v>103</v>
      </c>
      <c r="L1" s="39"/>
    </row>
    <row r="3" spans="1:19" x14ac:dyDescent="0.3">
      <c r="L3" s="40" t="s">
        <v>104</v>
      </c>
      <c r="M3" s="53"/>
    </row>
    <row r="4" spans="1:19" x14ac:dyDescent="0.3">
      <c r="A4" s="92" t="s">
        <v>100</v>
      </c>
      <c r="B4" s="92"/>
      <c r="C4" s="92"/>
      <c r="D4" s="111" t="s">
        <v>99</v>
      </c>
      <c r="E4" s="111"/>
      <c r="F4" s="111"/>
      <c r="G4" s="111"/>
      <c r="H4" s="111"/>
      <c r="I4" s="111"/>
      <c r="J4" s="111"/>
      <c r="K4" s="111"/>
      <c r="L4" s="112" t="s">
        <v>98</v>
      </c>
      <c r="M4" s="112"/>
      <c r="N4" s="112"/>
      <c r="O4" s="112"/>
      <c r="P4" s="112"/>
      <c r="Q4" s="112"/>
      <c r="R4" s="112"/>
      <c r="S4" s="112"/>
    </row>
    <row r="5" spans="1:19" ht="63.75" customHeight="1" x14ac:dyDescent="0.3">
      <c r="A5" s="113" t="s">
        <v>97</v>
      </c>
      <c r="B5" s="113" t="s">
        <v>94</v>
      </c>
      <c r="C5" s="113" t="s">
        <v>93</v>
      </c>
      <c r="D5" s="94" t="s">
        <v>96</v>
      </c>
      <c r="E5" s="94"/>
      <c r="F5" s="94" t="s">
        <v>145</v>
      </c>
      <c r="G5" s="94"/>
      <c r="H5" s="94" t="s">
        <v>92</v>
      </c>
      <c r="I5" s="94"/>
      <c r="J5" s="115" t="s">
        <v>91</v>
      </c>
      <c r="K5" s="115"/>
      <c r="L5" s="81" t="s">
        <v>24</v>
      </c>
      <c r="M5" s="102" t="s">
        <v>22</v>
      </c>
      <c r="N5" s="79" t="s">
        <v>105</v>
      </c>
      <c r="O5" s="102" t="s">
        <v>26</v>
      </c>
      <c r="P5" s="81" t="s">
        <v>25</v>
      </c>
      <c r="Q5" s="81" t="s">
        <v>90</v>
      </c>
      <c r="R5" s="102" t="s">
        <v>106</v>
      </c>
      <c r="S5" s="102" t="s">
        <v>107</v>
      </c>
    </row>
    <row r="6" spans="1:19" ht="24.75" customHeight="1" x14ac:dyDescent="0.3">
      <c r="A6" s="114"/>
      <c r="B6" s="114"/>
      <c r="C6" s="114"/>
      <c r="D6" s="41" t="s">
        <v>87</v>
      </c>
      <c r="E6" s="41" t="s">
        <v>86</v>
      </c>
      <c r="F6" s="41" t="s">
        <v>87</v>
      </c>
      <c r="G6" s="41" t="s">
        <v>86</v>
      </c>
      <c r="H6" s="41" t="s">
        <v>87</v>
      </c>
      <c r="I6" s="41" t="s">
        <v>86</v>
      </c>
      <c r="J6" s="41" t="s">
        <v>87</v>
      </c>
      <c r="K6" s="41" t="s">
        <v>86</v>
      </c>
      <c r="L6" s="82"/>
      <c r="M6" s="103"/>
      <c r="N6" s="101"/>
      <c r="O6" s="103"/>
      <c r="P6" s="82"/>
      <c r="Q6" s="82"/>
      <c r="R6" s="103"/>
      <c r="S6" s="103"/>
    </row>
    <row r="7" spans="1:19" x14ac:dyDescent="0.3">
      <c r="A7" s="42" t="s">
        <v>141</v>
      </c>
      <c r="B7" s="43">
        <v>0.28999999999999998</v>
      </c>
      <c r="C7" s="43"/>
      <c r="D7" s="44">
        <v>61943957</v>
      </c>
      <c r="E7" s="44"/>
      <c r="F7" s="63">
        <v>0.2</v>
      </c>
      <c r="G7" s="63"/>
      <c r="H7" s="44">
        <f>+D7*F7</f>
        <v>12388791.4</v>
      </c>
      <c r="I7" s="44"/>
      <c r="J7" s="45">
        <f>+B7*H7</f>
        <v>3592749.5060000001</v>
      </c>
      <c r="K7" s="45"/>
      <c r="L7" s="46"/>
      <c r="M7" s="40"/>
      <c r="N7" s="47" t="e">
        <f>+(1-(1/(1+$M$3)^M7))/$M$3</f>
        <v>#DIV/0!</v>
      </c>
      <c r="O7" s="46" t="e">
        <f>+L7/N7</f>
        <v>#DIV/0!</v>
      </c>
      <c r="P7" s="46"/>
      <c r="Q7" s="46" t="e">
        <f t="shared" ref="Q7:Q13" si="0">+O7+P7</f>
        <v>#DIV/0!</v>
      </c>
      <c r="R7" s="48">
        <v>7.04</v>
      </c>
      <c r="S7" s="48"/>
    </row>
    <row r="8" spans="1:19" x14ac:dyDescent="0.3">
      <c r="A8" s="42" t="s">
        <v>141</v>
      </c>
      <c r="B8" s="43"/>
      <c r="C8" s="43">
        <v>0.37</v>
      </c>
      <c r="D8" s="44"/>
      <c r="E8" s="44">
        <v>12863816</v>
      </c>
      <c r="F8" s="63"/>
      <c r="G8" s="63">
        <v>0.1</v>
      </c>
      <c r="H8" s="44"/>
      <c r="I8" s="44">
        <f>+E8*G8</f>
        <v>1286381.6000000001</v>
      </c>
      <c r="J8" s="45"/>
      <c r="K8" s="45">
        <f>+C8*I8</f>
        <v>475961.19200000004</v>
      </c>
      <c r="L8" s="46"/>
      <c r="M8" s="40"/>
      <c r="N8" s="47"/>
      <c r="O8" s="46"/>
      <c r="P8" s="46"/>
      <c r="Q8" s="46"/>
      <c r="R8" s="48"/>
      <c r="S8" s="48">
        <v>21.12</v>
      </c>
    </row>
    <row r="9" spans="1:19" x14ac:dyDescent="0.3">
      <c r="A9" s="42" t="s">
        <v>142</v>
      </c>
      <c r="B9" s="43">
        <v>0.42</v>
      </c>
      <c r="C9" s="43"/>
      <c r="D9" s="44">
        <v>61943957</v>
      </c>
      <c r="E9" s="44"/>
      <c r="F9" s="63">
        <v>0.2</v>
      </c>
      <c r="G9" s="63"/>
      <c r="H9" s="44">
        <f>+D9*F9</f>
        <v>12388791.4</v>
      </c>
      <c r="I9" s="44"/>
      <c r="J9" s="45">
        <f>+B9*H9</f>
        <v>5203292.3880000003</v>
      </c>
      <c r="K9" s="45"/>
      <c r="L9" s="46"/>
      <c r="M9" s="40"/>
      <c r="N9" s="47" t="e">
        <f t="shared" ref="N9:N13" si="1">+(1-(1/(1+$M$3)^M9))/$M$3</f>
        <v>#DIV/0!</v>
      </c>
      <c r="O9" s="46" t="e">
        <f t="shared" ref="O9:O13" si="2">+L9/N9</f>
        <v>#DIV/0!</v>
      </c>
      <c r="P9" s="46"/>
      <c r="Q9" s="46" t="e">
        <f t="shared" si="0"/>
        <v>#DIV/0!</v>
      </c>
      <c r="R9" s="48">
        <v>6.82</v>
      </c>
      <c r="S9" s="48"/>
    </row>
    <row r="10" spans="1:19" x14ac:dyDescent="0.3">
      <c r="A10" s="42" t="s">
        <v>142</v>
      </c>
      <c r="B10" s="43"/>
      <c r="C10" s="43">
        <v>0.37</v>
      </c>
      <c r="D10" s="44"/>
      <c r="E10" s="44">
        <v>12863816</v>
      </c>
      <c r="F10" s="63"/>
      <c r="G10" s="63">
        <v>0.1</v>
      </c>
      <c r="H10" s="62"/>
      <c r="I10" s="44">
        <f>+E10*G10</f>
        <v>1286381.6000000001</v>
      </c>
      <c r="J10" s="45"/>
      <c r="K10" s="45">
        <f>+C10*I10</f>
        <v>475961.19200000004</v>
      </c>
      <c r="L10" s="46"/>
      <c r="M10" s="40"/>
      <c r="N10" s="47"/>
      <c r="O10" s="46"/>
      <c r="P10" s="46"/>
      <c r="Q10" s="46"/>
      <c r="R10" s="48"/>
      <c r="S10" s="48">
        <v>20.46</v>
      </c>
    </row>
    <row r="11" spans="1:19" x14ac:dyDescent="0.3">
      <c r="A11" s="42" t="s">
        <v>143</v>
      </c>
      <c r="B11" s="43">
        <v>0.16</v>
      </c>
      <c r="C11" s="43"/>
      <c r="D11" s="44">
        <v>61943957</v>
      </c>
      <c r="E11" s="44"/>
      <c r="F11" s="63">
        <v>0.2</v>
      </c>
      <c r="G11" s="63"/>
      <c r="H11" s="44">
        <f>+D11*F11</f>
        <v>12388791.4</v>
      </c>
      <c r="I11" s="44"/>
      <c r="J11" s="45">
        <f>+B11*H11</f>
        <v>1982206.6240000001</v>
      </c>
      <c r="K11" s="45"/>
      <c r="L11" s="46"/>
      <c r="M11" s="40"/>
      <c r="N11" s="47" t="e">
        <f t="shared" si="1"/>
        <v>#DIV/0!</v>
      </c>
      <c r="O11" s="46" t="e">
        <f t="shared" si="2"/>
        <v>#DIV/0!</v>
      </c>
      <c r="P11" s="46"/>
      <c r="Q11" s="46" t="e">
        <f t="shared" si="0"/>
        <v>#DIV/0!</v>
      </c>
      <c r="R11" s="48">
        <v>3.3</v>
      </c>
      <c r="S11" s="48"/>
    </row>
    <row r="12" spans="1:19" x14ac:dyDescent="0.3">
      <c r="A12" s="42" t="s">
        <v>143</v>
      </c>
      <c r="B12" s="43"/>
      <c r="C12" s="43">
        <v>0.31</v>
      </c>
      <c r="D12" s="44"/>
      <c r="E12" s="44">
        <v>12863816</v>
      </c>
      <c r="F12" s="63"/>
      <c r="G12" s="63">
        <v>0.1</v>
      </c>
      <c r="H12" s="62"/>
      <c r="I12" s="44">
        <f>+E12*G12</f>
        <v>1286381.6000000001</v>
      </c>
      <c r="J12" s="45"/>
      <c r="K12" s="45">
        <f>+C12*I12</f>
        <v>398778.29600000003</v>
      </c>
      <c r="L12" s="46"/>
      <c r="M12" s="40"/>
      <c r="N12" s="47"/>
      <c r="O12" s="46"/>
      <c r="P12" s="46"/>
      <c r="Q12" s="46"/>
      <c r="R12" s="48"/>
      <c r="S12" s="48">
        <v>9.9</v>
      </c>
    </row>
    <row r="13" spans="1:19" x14ac:dyDescent="0.3">
      <c r="A13" s="42" t="s">
        <v>144</v>
      </c>
      <c r="B13" s="43">
        <v>7.0000000000000007E-2</v>
      </c>
      <c r="C13" s="43"/>
      <c r="D13" s="44">
        <v>61943957</v>
      </c>
      <c r="E13" s="44"/>
      <c r="F13" s="63">
        <v>0.2</v>
      </c>
      <c r="G13" s="63"/>
      <c r="H13" s="44">
        <f>+D13*F13</f>
        <v>12388791.4</v>
      </c>
      <c r="I13" s="44"/>
      <c r="J13" s="45">
        <f>+B13*H13</f>
        <v>867215.39800000016</v>
      </c>
      <c r="K13" s="45"/>
      <c r="L13" s="46"/>
      <c r="M13" s="40"/>
      <c r="N13" s="47" t="e">
        <f t="shared" si="1"/>
        <v>#DIV/0!</v>
      </c>
      <c r="O13" s="46" t="e">
        <f t="shared" si="2"/>
        <v>#DIV/0!</v>
      </c>
      <c r="P13" s="46"/>
      <c r="Q13" s="46" t="e">
        <f t="shared" si="0"/>
        <v>#DIV/0!</v>
      </c>
      <c r="R13" s="48">
        <v>48.18</v>
      </c>
      <c r="S13" s="48"/>
    </row>
    <row r="14" spans="1:19" x14ac:dyDescent="0.3">
      <c r="B14" s="49"/>
      <c r="C14" s="49"/>
    </row>
    <row r="15" spans="1:19" x14ac:dyDescent="0.3">
      <c r="B15" s="49"/>
      <c r="C15" s="49"/>
    </row>
    <row r="16" spans="1:19" x14ac:dyDescent="0.3">
      <c r="B16" s="49"/>
      <c r="C16" s="49"/>
    </row>
    <row r="17" spans="1:19" ht="57" customHeight="1" x14ac:dyDescent="0.3">
      <c r="A17" s="113" t="s">
        <v>95</v>
      </c>
      <c r="B17" s="113" t="s">
        <v>94</v>
      </c>
      <c r="C17" s="113" t="s">
        <v>93</v>
      </c>
      <c r="D17" s="13"/>
      <c r="E17" s="13"/>
      <c r="F17" s="13"/>
      <c r="G17" s="13"/>
      <c r="H17" s="94" t="s">
        <v>119</v>
      </c>
      <c r="I17" s="94"/>
      <c r="J17" s="115" t="s">
        <v>91</v>
      </c>
      <c r="K17" s="115"/>
      <c r="L17" s="81" t="s">
        <v>24</v>
      </c>
      <c r="M17" s="102" t="s">
        <v>22</v>
      </c>
      <c r="N17" s="79" t="s">
        <v>105</v>
      </c>
      <c r="O17" s="102" t="s">
        <v>26</v>
      </c>
      <c r="P17" s="81" t="s">
        <v>25</v>
      </c>
      <c r="Q17" s="81" t="s">
        <v>90</v>
      </c>
      <c r="R17" s="102" t="s">
        <v>89</v>
      </c>
      <c r="S17" s="102" t="s">
        <v>88</v>
      </c>
    </row>
    <row r="18" spans="1:19" ht="17.25" customHeight="1" x14ac:dyDescent="0.3">
      <c r="A18" s="114"/>
      <c r="B18" s="114"/>
      <c r="C18" s="114"/>
      <c r="D18" s="13"/>
      <c r="E18" s="13"/>
      <c r="F18" s="13"/>
      <c r="G18" s="13"/>
      <c r="H18" s="41" t="s">
        <v>87</v>
      </c>
      <c r="I18" s="41" t="s">
        <v>86</v>
      </c>
      <c r="J18" s="41" t="s">
        <v>87</v>
      </c>
      <c r="K18" s="41" t="s">
        <v>86</v>
      </c>
      <c r="L18" s="82"/>
      <c r="M18" s="103"/>
      <c r="N18" s="101"/>
      <c r="O18" s="103"/>
      <c r="P18" s="82"/>
      <c r="Q18" s="82"/>
      <c r="R18" s="103"/>
      <c r="S18" s="103"/>
    </row>
    <row r="19" spans="1:19" x14ac:dyDescent="0.3">
      <c r="A19" s="42"/>
      <c r="B19" s="43"/>
      <c r="C19" s="43"/>
      <c r="D19" s="13"/>
      <c r="E19" s="13"/>
      <c r="F19" s="13"/>
      <c r="G19" s="13"/>
      <c r="H19" s="45"/>
      <c r="I19" s="45"/>
      <c r="J19" s="45">
        <f>+B19*H19</f>
        <v>0</v>
      </c>
      <c r="K19" s="45">
        <f>+C19*I19</f>
        <v>0</v>
      </c>
      <c r="L19" s="46"/>
      <c r="M19" s="40"/>
      <c r="N19" s="47" t="e">
        <f>+(1-(1/(1+$M$3)^M19))/$M$3</f>
        <v>#DIV/0!</v>
      </c>
      <c r="O19" s="46" t="e">
        <f>+L19/N19</f>
        <v>#DIV/0!</v>
      </c>
      <c r="P19" s="46"/>
      <c r="Q19" s="46" t="str">
        <f>IF(P19&gt;0,O19+P19,"")</f>
        <v/>
      </c>
      <c r="R19" s="48" t="e">
        <f>+Q19/J19</f>
        <v>#VALUE!</v>
      </c>
      <c r="S19" s="48" t="e">
        <f>+Q19/K19</f>
        <v>#VALUE!</v>
      </c>
    </row>
    <row r="20" spans="1:19" x14ac:dyDescent="0.3">
      <c r="B20" s="49"/>
      <c r="C20" s="49"/>
    </row>
    <row r="21" spans="1:19" x14ac:dyDescent="0.3">
      <c r="B21" s="49"/>
      <c r="C21" s="49"/>
    </row>
    <row r="22" spans="1:19" x14ac:dyDescent="0.3">
      <c r="B22" s="49"/>
      <c r="C22" s="49"/>
    </row>
    <row r="23" spans="1:19" ht="15" customHeight="1" x14ac:dyDescent="0.3">
      <c r="A23" s="116" t="s">
        <v>108</v>
      </c>
      <c r="B23" s="118" t="s">
        <v>94</v>
      </c>
      <c r="C23" s="118" t="s">
        <v>93</v>
      </c>
      <c r="D23" s="13"/>
      <c r="E23" s="13"/>
      <c r="F23" s="13"/>
      <c r="G23" s="13"/>
      <c r="H23" s="115" t="s">
        <v>92</v>
      </c>
      <c r="I23" s="119"/>
      <c r="J23" s="115" t="s">
        <v>91</v>
      </c>
      <c r="K23" s="115"/>
      <c r="L23" s="102" t="s">
        <v>24</v>
      </c>
      <c r="M23" s="102" t="s">
        <v>22</v>
      </c>
      <c r="N23" s="27"/>
      <c r="O23" s="102" t="s">
        <v>26</v>
      </c>
      <c r="P23" s="102" t="s">
        <v>25</v>
      </c>
      <c r="Q23" s="102" t="s">
        <v>90</v>
      </c>
      <c r="R23" s="102" t="s">
        <v>89</v>
      </c>
      <c r="S23" s="102" t="s">
        <v>88</v>
      </c>
    </row>
    <row r="24" spans="1:19" ht="39.75" customHeight="1" x14ac:dyDescent="0.3">
      <c r="A24" s="117"/>
      <c r="B24" s="103"/>
      <c r="C24" s="103"/>
      <c r="D24" s="13"/>
      <c r="E24" s="13"/>
      <c r="F24" s="13"/>
      <c r="G24" s="13"/>
      <c r="H24" s="41" t="s">
        <v>87</v>
      </c>
      <c r="I24" s="41" t="s">
        <v>86</v>
      </c>
      <c r="J24" s="41" t="s">
        <v>87</v>
      </c>
      <c r="K24" s="41" t="s">
        <v>86</v>
      </c>
      <c r="L24" s="103"/>
      <c r="M24" s="103"/>
      <c r="N24" s="50"/>
      <c r="O24" s="103"/>
      <c r="P24" s="103"/>
      <c r="Q24" s="103"/>
      <c r="R24" s="103"/>
      <c r="S24" s="103"/>
    </row>
    <row r="25" spans="1:19" x14ac:dyDescent="0.3">
      <c r="A25" s="42"/>
      <c r="B25" s="43"/>
      <c r="C25" s="43"/>
      <c r="D25" s="13"/>
      <c r="E25" s="13"/>
      <c r="F25" s="13"/>
      <c r="G25" s="13"/>
      <c r="H25" s="45"/>
      <c r="I25" s="45"/>
      <c r="J25" s="45">
        <f>+B25*H25</f>
        <v>0</v>
      </c>
      <c r="K25" s="45">
        <f>+C25*I25</f>
        <v>0</v>
      </c>
      <c r="L25" s="40"/>
      <c r="M25" s="40"/>
      <c r="N25" s="40"/>
      <c r="O25" s="40"/>
      <c r="P25" s="40"/>
      <c r="Q25" s="40"/>
      <c r="R25" s="40"/>
      <c r="S25" s="40"/>
    </row>
  </sheetData>
  <mergeCells count="43">
    <mergeCell ref="S23:S24"/>
    <mergeCell ref="L23:L24"/>
    <mergeCell ref="M23:M24"/>
    <mergeCell ref="O23:O24"/>
    <mergeCell ref="P23:P24"/>
    <mergeCell ref="Q23:Q24"/>
    <mergeCell ref="R23:R24"/>
    <mergeCell ref="O17:O18"/>
    <mergeCell ref="P17:P18"/>
    <mergeCell ref="Q17:Q18"/>
    <mergeCell ref="R17:R18"/>
    <mergeCell ref="S17:S18"/>
    <mergeCell ref="A23:A24"/>
    <mergeCell ref="B23:B24"/>
    <mergeCell ref="C23:C24"/>
    <mergeCell ref="H23:I23"/>
    <mergeCell ref="J23:K23"/>
    <mergeCell ref="L17:L18"/>
    <mergeCell ref="M17:M18"/>
    <mergeCell ref="N17:N18"/>
    <mergeCell ref="L5:L6"/>
    <mergeCell ref="M5:M6"/>
    <mergeCell ref="N5:N6"/>
    <mergeCell ref="A17:A18"/>
    <mergeCell ref="B17:B18"/>
    <mergeCell ref="C17:C18"/>
    <mergeCell ref="H17:I17"/>
    <mergeCell ref="J17:K17"/>
    <mergeCell ref="A4:C4"/>
    <mergeCell ref="D4:K4"/>
    <mergeCell ref="L4:S4"/>
    <mergeCell ref="A5:A6"/>
    <mergeCell ref="B5:B6"/>
    <mergeCell ref="C5:C6"/>
    <mergeCell ref="D5:E5"/>
    <mergeCell ref="F5:G5"/>
    <mergeCell ref="H5:I5"/>
    <mergeCell ref="J5:K5"/>
    <mergeCell ref="R5:R6"/>
    <mergeCell ref="S5:S6"/>
    <mergeCell ref="O5:O6"/>
    <mergeCell ref="P5:P6"/>
    <mergeCell ref="Q5:Q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"/>
  <sheetViews>
    <sheetView topLeftCell="F1" zoomScale="85" zoomScaleNormal="85" workbookViewId="0">
      <selection activeCell="D4" sqref="D4:J4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7" width="12.33203125" customWidth="1"/>
    <col min="18" max="18" width="12.6640625" customWidth="1"/>
    <col min="19" max="19" width="13.33203125" customWidth="1"/>
    <col min="20" max="20" width="12.6640625" customWidth="1"/>
  </cols>
  <sheetData>
    <row r="1" spans="1:20" x14ac:dyDescent="0.3">
      <c r="A1" s="28" t="s">
        <v>146</v>
      </c>
      <c r="C1" s="28"/>
      <c r="L1" s="39"/>
    </row>
    <row r="3" spans="1:20" x14ac:dyDescent="0.3">
      <c r="G3" s="44" t="s">
        <v>156</v>
      </c>
      <c r="H3" s="44"/>
      <c r="I3" s="44"/>
      <c r="J3" s="74">
        <v>0.5</v>
      </c>
      <c r="L3" s="40" t="s">
        <v>104</v>
      </c>
      <c r="M3" s="53">
        <v>0.05</v>
      </c>
    </row>
    <row r="4" spans="1:20" x14ac:dyDescent="0.3">
      <c r="A4" s="91"/>
      <c r="B4" s="92"/>
      <c r="C4" s="92"/>
      <c r="D4" s="95" t="s">
        <v>99</v>
      </c>
      <c r="E4" s="96"/>
      <c r="F4" s="96"/>
      <c r="G4" s="96"/>
      <c r="H4" s="96"/>
      <c r="I4" s="96"/>
      <c r="J4" s="96"/>
      <c r="K4" s="98" t="s">
        <v>98</v>
      </c>
      <c r="L4" s="99"/>
      <c r="M4" s="99"/>
      <c r="N4" s="99"/>
      <c r="O4" s="99"/>
      <c r="P4" s="99"/>
      <c r="Q4" s="99"/>
      <c r="R4" s="99"/>
      <c r="S4" s="99"/>
      <c r="T4" s="100"/>
    </row>
    <row r="5" spans="1:20" ht="63.75" customHeight="1" x14ac:dyDescent="0.3">
      <c r="A5" s="87" t="s">
        <v>147</v>
      </c>
      <c r="B5" s="87" t="s">
        <v>94</v>
      </c>
      <c r="C5" s="87" t="s">
        <v>93</v>
      </c>
      <c r="D5" s="89" t="s">
        <v>117</v>
      </c>
      <c r="E5" s="94" t="s">
        <v>111</v>
      </c>
      <c r="F5" s="94"/>
      <c r="G5" s="94" t="s">
        <v>112</v>
      </c>
      <c r="H5" s="94"/>
      <c r="I5" s="94" t="s">
        <v>113</v>
      </c>
      <c r="J5" s="97"/>
      <c r="K5" s="81" t="s">
        <v>114</v>
      </c>
      <c r="L5" s="81" t="s">
        <v>115</v>
      </c>
      <c r="M5" s="102" t="s">
        <v>22</v>
      </c>
      <c r="N5" s="79" t="s">
        <v>105</v>
      </c>
      <c r="O5" s="102" t="s">
        <v>26</v>
      </c>
      <c r="P5" s="81" t="s">
        <v>139</v>
      </c>
      <c r="Q5" s="81" t="s">
        <v>121</v>
      </c>
      <c r="R5" s="81" t="s">
        <v>90</v>
      </c>
      <c r="S5" s="79" t="s">
        <v>106</v>
      </c>
      <c r="T5" s="79" t="s">
        <v>107</v>
      </c>
    </row>
    <row r="6" spans="1:20" ht="24.75" customHeight="1" x14ac:dyDescent="0.3">
      <c r="A6" s="93"/>
      <c r="B6" s="93"/>
      <c r="C6" s="88"/>
      <c r="D6" s="90"/>
      <c r="E6" s="60" t="s">
        <v>87</v>
      </c>
      <c r="F6" s="60" t="s">
        <v>86</v>
      </c>
      <c r="G6" s="60" t="s">
        <v>87</v>
      </c>
      <c r="H6" s="60" t="s">
        <v>86</v>
      </c>
      <c r="I6" s="60" t="s">
        <v>87</v>
      </c>
      <c r="J6" s="60" t="s">
        <v>86</v>
      </c>
      <c r="K6" s="82"/>
      <c r="L6" s="82"/>
      <c r="M6" s="103"/>
      <c r="N6" s="101"/>
      <c r="O6" s="103"/>
      <c r="P6" s="82"/>
      <c r="Q6" s="82"/>
      <c r="R6" s="82"/>
      <c r="S6" s="101"/>
      <c r="T6" s="101"/>
    </row>
    <row r="7" spans="1:20" x14ac:dyDescent="0.3">
      <c r="A7" s="42" t="s">
        <v>160</v>
      </c>
      <c r="B7" s="43"/>
      <c r="C7" s="43"/>
      <c r="D7" s="52"/>
      <c r="E7" s="44"/>
      <c r="F7" s="44"/>
      <c r="G7" s="44"/>
      <c r="H7" s="51"/>
      <c r="I7" s="44"/>
      <c r="J7" s="44" t="str">
        <f>IF($D7&gt;0,(D7*(F7-H7)*365)/1000,"")</f>
        <v/>
      </c>
      <c r="K7" s="48"/>
      <c r="L7" s="46" t="str">
        <f>IF(K7&gt;0,D7*K7,"")</f>
        <v/>
      </c>
      <c r="M7" s="40"/>
      <c r="N7" s="47">
        <f>+(1-(1/(1+$M$3)^M7))/$M$3</f>
        <v>0</v>
      </c>
      <c r="O7" s="46" t="e">
        <f>+L7/N7</f>
        <v>#VALUE!</v>
      </c>
      <c r="P7" s="61"/>
      <c r="Q7" s="46">
        <f>+D7*P7</f>
        <v>0</v>
      </c>
      <c r="R7" s="46" t="e">
        <f>+O7+P7</f>
        <v>#VALUE!</v>
      </c>
      <c r="S7" s="48" t="str">
        <f>IF(I7&gt;0,R7/I7,"")</f>
        <v/>
      </c>
      <c r="T7" s="48" t="e">
        <f>IF(J7&gt;0,R7/J7,"")</f>
        <v>#VALUE!</v>
      </c>
    </row>
    <row r="8" spans="1:20" x14ac:dyDescent="0.3">
      <c r="A8" s="42" t="s">
        <v>157</v>
      </c>
      <c r="B8" s="43"/>
      <c r="C8" s="43"/>
      <c r="D8" s="52">
        <v>244966</v>
      </c>
      <c r="E8" s="44"/>
      <c r="F8" s="75">
        <v>2.75</v>
      </c>
      <c r="G8" s="44"/>
      <c r="H8" s="51">
        <v>0</v>
      </c>
      <c r="I8" s="44">
        <f>IF(D8&gt;0,(D8*(E8-G8)*365)/1000,"")</f>
        <v>0</v>
      </c>
      <c r="J8" s="44">
        <f t="shared" ref="J8" si="0">IF($D8&gt;0,(D8*(F8-H8)*365)/1000,"")</f>
        <v>245884.6225</v>
      </c>
      <c r="K8" s="48"/>
      <c r="L8" s="46" t="str">
        <f t="shared" ref="L8:L10" si="1">IF(K8&gt;0,D8*K8,"")</f>
        <v/>
      </c>
      <c r="M8" s="40"/>
      <c r="N8" s="47">
        <f>+(1-(1/(1+$M$3)^M8))/$M$3</f>
        <v>0</v>
      </c>
      <c r="O8" s="46" t="e">
        <f t="shared" ref="O8" si="2">+L8/N8</f>
        <v>#VALUE!</v>
      </c>
      <c r="P8" s="61"/>
      <c r="Q8" s="46">
        <f>+D8*P8</f>
        <v>0</v>
      </c>
      <c r="R8" s="46">
        <v>879908</v>
      </c>
      <c r="S8" s="48" t="str">
        <f>IF(I8&gt;0,R8/I8,"")</f>
        <v/>
      </c>
      <c r="T8" s="48">
        <f>IF(J8&gt;0,R8/J8,"")</f>
        <v>3.5785401748740915</v>
      </c>
    </row>
    <row r="9" spans="1:20" x14ac:dyDescent="0.3">
      <c r="A9" s="42" t="s">
        <v>158</v>
      </c>
      <c r="B9" s="43"/>
      <c r="C9" s="43"/>
      <c r="D9" s="52">
        <v>1055652</v>
      </c>
      <c r="E9" s="44"/>
      <c r="F9" s="75">
        <v>2.75</v>
      </c>
      <c r="G9" s="44"/>
      <c r="H9" s="51"/>
      <c r="I9" s="44">
        <f t="shared" ref="I9:I10" si="3">IF(D9&gt;0,(D9*(E9-G9)*365)/1000,"")</f>
        <v>0</v>
      </c>
      <c r="J9" s="44">
        <f>IF($D9&gt;0,(D9*(F9-H9)*365)/1000,"")*J3</f>
        <v>529805.34750000003</v>
      </c>
      <c r="K9" s="48"/>
      <c r="L9" s="46" t="str">
        <f t="shared" si="1"/>
        <v/>
      </c>
      <c r="M9" s="40"/>
      <c r="N9" s="47"/>
      <c r="O9" s="46"/>
      <c r="P9" s="46"/>
      <c r="Q9" s="46"/>
      <c r="R9" s="46">
        <v>3791853</v>
      </c>
      <c r="S9" s="48"/>
      <c r="T9" s="48">
        <f>IF(J9&gt;0,R9/J9,"")</f>
        <v>7.1570681909736669</v>
      </c>
    </row>
    <row r="10" spans="1:20" x14ac:dyDescent="0.3">
      <c r="A10" s="42" t="s">
        <v>159</v>
      </c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>
        <f>+J8+J9</f>
        <v>775689.97</v>
      </c>
      <c r="K10" s="48"/>
      <c r="L10" s="46" t="str">
        <f t="shared" si="1"/>
        <v/>
      </c>
      <c r="M10" s="40"/>
      <c r="N10" s="47"/>
      <c r="O10" s="46"/>
      <c r="P10" s="46"/>
      <c r="Q10" s="46"/>
      <c r="R10" s="46"/>
      <c r="S10" s="48"/>
      <c r="T10" s="48">
        <f>+((J8*T8)+(J9*T9))/(J8+J9)</f>
        <v>6.0227167820669383</v>
      </c>
    </row>
    <row r="11" spans="1:20" x14ac:dyDescent="0.3">
      <c r="B11" s="49"/>
      <c r="C11" s="49"/>
      <c r="D11" s="49"/>
    </row>
  </sheetData>
  <mergeCells count="20">
    <mergeCell ref="M5:M6"/>
    <mergeCell ref="N5:N6"/>
    <mergeCell ref="O5:O6"/>
    <mergeCell ref="P5:P6"/>
    <mergeCell ref="A4:C4"/>
    <mergeCell ref="D4:J4"/>
    <mergeCell ref="K4:T4"/>
    <mergeCell ref="A5:A6"/>
    <mergeCell ref="B5:B6"/>
    <mergeCell ref="C5:C6"/>
    <mergeCell ref="D5:D6"/>
    <mergeCell ref="E5:F5"/>
    <mergeCell ref="G5:H5"/>
    <mergeCell ref="I5:J5"/>
    <mergeCell ref="Q5:Q6"/>
    <mergeCell ref="R5:R6"/>
    <mergeCell ref="S5:S6"/>
    <mergeCell ref="T5:T6"/>
    <mergeCell ref="K5:K6"/>
    <mergeCell ref="L5:L6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5"/>
  <sheetViews>
    <sheetView workbookViewId="0">
      <pane xSplit="5" ySplit="7" topLeftCell="F11" activePane="bottomRight" state="frozen"/>
      <selection pane="topRight" activeCell="F1" sqref="F1"/>
      <selection pane="bottomLeft" activeCell="A8" sqref="A8"/>
      <selection pane="bottomRight" activeCell="L12" sqref="L12"/>
    </sheetView>
  </sheetViews>
  <sheetFormatPr defaultColWidth="14" defaultRowHeight="14.4" x14ac:dyDescent="0.3"/>
  <cols>
    <col min="1" max="2" width="14" style="5"/>
    <col min="3" max="8" width="14" style="4"/>
    <col min="9" max="10" width="14" style="5"/>
    <col min="11" max="11" width="14" style="1"/>
    <col min="12" max="13" width="14" style="5"/>
    <col min="14" max="14" width="14" style="1"/>
    <col min="15" max="15" width="14" style="6"/>
    <col min="16" max="17" width="14" style="5"/>
    <col min="18" max="18" width="14" style="1"/>
    <col min="19" max="21" width="14" style="5"/>
    <col min="22" max="22" width="14" style="1"/>
    <col min="23" max="26" width="14" style="5"/>
    <col min="27" max="27" width="17.88671875" style="5" customWidth="1"/>
    <col min="28" max="16384" width="14" style="5"/>
  </cols>
  <sheetData>
    <row r="1" spans="1:26" ht="25.8" x14ac:dyDescent="0.5">
      <c r="A1" s="3" t="s">
        <v>40</v>
      </c>
      <c r="B1" s="3"/>
    </row>
    <row r="2" spans="1:26" ht="25.8" x14ac:dyDescent="0.5">
      <c r="A2" s="3" t="s">
        <v>30</v>
      </c>
      <c r="B2" s="3"/>
      <c r="F2" s="2" t="s">
        <v>27</v>
      </c>
    </row>
    <row r="3" spans="1:26" ht="15.75" customHeight="1" x14ac:dyDescent="0.5">
      <c r="A3" s="20" t="s">
        <v>54</v>
      </c>
      <c r="B3" s="21"/>
      <c r="C3" s="22"/>
      <c r="D3" s="22"/>
      <c r="E3" s="2"/>
      <c r="F3" s="22"/>
      <c r="G3" s="22"/>
    </row>
    <row r="4" spans="1:26" x14ac:dyDescent="0.3">
      <c r="A4" s="20" t="s">
        <v>53</v>
      </c>
      <c r="B4" s="22"/>
      <c r="C4" s="22"/>
      <c r="D4" s="22"/>
      <c r="E4" s="20"/>
      <c r="F4" s="22"/>
      <c r="G4" s="22"/>
    </row>
    <row r="5" spans="1:26" ht="25.8" x14ac:dyDescent="0.5">
      <c r="A5" s="92" t="s">
        <v>48</v>
      </c>
      <c r="B5" s="92"/>
      <c r="C5" s="92"/>
      <c r="D5" s="92"/>
      <c r="E5" s="92"/>
      <c r="F5" s="121" t="s">
        <v>49</v>
      </c>
      <c r="G5" s="122"/>
      <c r="H5" s="122"/>
      <c r="I5" s="123" t="s">
        <v>50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30" customHeight="1" x14ac:dyDescent="0.3">
      <c r="A6" s="124" t="s">
        <v>21</v>
      </c>
      <c r="B6" s="125" t="s">
        <v>0</v>
      </c>
      <c r="C6" s="125"/>
      <c r="D6" s="125" t="s">
        <v>51</v>
      </c>
      <c r="E6" s="125" t="s">
        <v>52</v>
      </c>
      <c r="F6" s="126" t="s">
        <v>36</v>
      </c>
      <c r="G6" s="126" t="s">
        <v>35</v>
      </c>
      <c r="H6" s="126" t="s">
        <v>39</v>
      </c>
      <c r="I6" s="102" t="s">
        <v>2</v>
      </c>
      <c r="J6" s="102"/>
      <c r="K6" s="127" t="s">
        <v>4</v>
      </c>
      <c r="L6" s="102" t="s">
        <v>3</v>
      </c>
      <c r="M6" s="102"/>
      <c r="N6" s="127" t="s">
        <v>4</v>
      </c>
      <c r="O6" s="102" t="s">
        <v>41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43.2" x14ac:dyDescent="0.3">
      <c r="A7" s="124"/>
      <c r="B7" s="125"/>
      <c r="C7" s="125"/>
      <c r="D7" s="125"/>
      <c r="E7" s="125"/>
      <c r="F7" s="126"/>
      <c r="G7" s="126"/>
      <c r="H7" s="126"/>
      <c r="I7" s="15" t="s">
        <v>1</v>
      </c>
      <c r="J7" s="15" t="s">
        <v>5</v>
      </c>
      <c r="K7" s="127"/>
      <c r="L7" s="15" t="s">
        <v>1</v>
      </c>
      <c r="M7" s="15" t="s">
        <v>5</v>
      </c>
      <c r="N7" s="127"/>
      <c r="O7" s="16" t="s">
        <v>31</v>
      </c>
      <c r="P7" s="16" t="s">
        <v>24</v>
      </c>
      <c r="Q7" s="16" t="s">
        <v>22</v>
      </c>
      <c r="R7" s="17" t="s">
        <v>23</v>
      </c>
      <c r="S7" s="16" t="s">
        <v>26</v>
      </c>
      <c r="T7" s="16" t="s">
        <v>25</v>
      </c>
      <c r="U7" s="16" t="s">
        <v>29</v>
      </c>
      <c r="V7" s="17" t="s">
        <v>33</v>
      </c>
      <c r="W7" s="16" t="s">
        <v>37</v>
      </c>
      <c r="X7" s="16" t="s">
        <v>32</v>
      </c>
      <c r="Y7" s="16" t="s">
        <v>38</v>
      </c>
      <c r="Z7" s="16" t="s">
        <v>34</v>
      </c>
    </row>
    <row r="8" spans="1:26" ht="15" customHeight="1" x14ac:dyDescent="0.3">
      <c r="A8" s="128" t="s">
        <v>10</v>
      </c>
      <c r="B8" s="131" t="s">
        <v>55</v>
      </c>
      <c r="C8" s="132"/>
      <c r="D8" s="120">
        <v>0.8</v>
      </c>
      <c r="E8" s="120">
        <v>0.8</v>
      </c>
      <c r="F8" s="11">
        <v>100000000</v>
      </c>
      <c r="G8" s="10">
        <f>IFERROR(F8*I9*D8/1000,"-")</f>
        <v>5725925.9259259263</v>
      </c>
      <c r="H8" s="10">
        <f>IFERROR(L9*E8*F8/1000,"-")</f>
        <v>1180740.7407407407</v>
      </c>
      <c r="I8" s="12"/>
      <c r="J8" s="12"/>
      <c r="K8" s="12"/>
      <c r="L8" s="13"/>
      <c r="M8" s="13"/>
      <c r="N8" s="14"/>
      <c r="O8" s="13"/>
      <c r="P8" s="13"/>
      <c r="Q8" s="13"/>
      <c r="R8" s="14"/>
      <c r="S8" s="13"/>
      <c r="T8" s="13"/>
      <c r="U8" s="13"/>
      <c r="V8" s="13"/>
      <c r="W8" s="13"/>
      <c r="X8" s="13"/>
      <c r="Y8" s="13"/>
      <c r="Z8" s="13"/>
    </row>
    <row r="9" spans="1:26" x14ac:dyDescent="0.3">
      <c r="A9" s="129"/>
      <c r="B9" s="133"/>
      <c r="C9" s="134"/>
      <c r="D9" s="120"/>
      <c r="E9" s="120"/>
      <c r="F9" s="123" t="s">
        <v>47</v>
      </c>
      <c r="G9" s="123"/>
      <c r="H9" s="123"/>
      <c r="I9" s="19">
        <f>IFERROR((I10*O10+I11*O11+I12*O12+I13*O13+I14*O14+I15*O15)/SUM(O10:O15),"0")</f>
        <v>71.574074074074076</v>
      </c>
      <c r="J9" s="19">
        <f>IFERROR((J10*O10+J11*O11+J12*O12+J13*O13+J14*O14+J15*O15)/SUM(O10:O15),"0")</f>
        <v>16.75925925925926</v>
      </c>
      <c r="K9" s="9">
        <f>IFERROR((I9-J9)/I9,"0")</f>
        <v>0.76584734799482534</v>
      </c>
      <c r="L9" s="19">
        <f>IFERROR((L10*O10+L11*O11+L12*O12+L13*O13+L14*O14+L15*O15)/SUM(O10:O15),"0")</f>
        <v>14.75925925925926</v>
      </c>
      <c r="M9" s="19">
        <f>IFERROR((M10*O10+M11*O11+M12*O12+M13*O13+M14*O14+M15*O15)/SUM(O10:O15),"0")</f>
        <v>1.5</v>
      </c>
      <c r="N9" s="9">
        <f>IFERROR((L9-M9)/L9,"0")</f>
        <v>0.8983688833124216</v>
      </c>
      <c r="O9" s="13"/>
      <c r="P9" s="13"/>
      <c r="Q9" s="13"/>
      <c r="R9" s="14"/>
      <c r="S9" s="13"/>
      <c r="T9" s="13"/>
      <c r="U9" s="13"/>
      <c r="V9" s="13"/>
      <c r="W9" s="13"/>
      <c r="X9" s="10">
        <f>IFERROR((W10*X10+W11*X11+W12*X12+W13*X13+X14*W14+W15*X15)/SUM(W10:W15),"0")</f>
        <v>1.836657834528522</v>
      </c>
      <c r="Y9" s="13"/>
      <c r="Z9" s="10">
        <f>IFERROR((Y10*Z10+Y11*Z11+Y12*Z12+Y13*Z13+Z14*Y14+Y15*Z15)/SUM(Y10:Y15),"0")</f>
        <v>7.6338584538526915</v>
      </c>
    </row>
    <row r="10" spans="1:26" x14ac:dyDescent="0.3">
      <c r="A10" s="129"/>
      <c r="B10" s="133"/>
      <c r="C10" s="134"/>
      <c r="D10" s="120"/>
      <c r="E10" s="120"/>
      <c r="F10" s="123" t="s">
        <v>42</v>
      </c>
      <c r="G10" s="123"/>
      <c r="H10" s="123"/>
      <c r="I10" s="11">
        <v>100</v>
      </c>
      <c r="J10" s="11">
        <v>20</v>
      </c>
      <c r="K10" s="9">
        <f>IFERROR((I10-J10)/I10,"0")</f>
        <v>0.8</v>
      </c>
      <c r="L10" s="11">
        <v>15</v>
      </c>
      <c r="M10" s="11">
        <v>1</v>
      </c>
      <c r="N10" s="9">
        <f>IFERROR((L10-M10)/L10,"0")</f>
        <v>0.93333333333333335</v>
      </c>
      <c r="O10" s="11">
        <v>50000</v>
      </c>
      <c r="P10" s="11">
        <v>10000000</v>
      </c>
      <c r="Q10" s="11">
        <v>20</v>
      </c>
      <c r="R10" s="18">
        <v>0.03</v>
      </c>
      <c r="S10" s="7">
        <f>IFERROR(P10/(((1+R10)^Q10-1)/(R10*(1+R10)^Q10)),"-")</f>
        <v>672157.07596859161</v>
      </c>
      <c r="T10" s="11">
        <v>1000000</v>
      </c>
      <c r="U10" s="7">
        <f>IFERROR(S10+T10, "-")</f>
        <v>1672157.0759685915</v>
      </c>
      <c r="V10" s="11">
        <v>0.8</v>
      </c>
      <c r="W10" s="7">
        <f>IFERROR(I10*K10*O10*365*V10/1000, "-")</f>
        <v>1168000</v>
      </c>
      <c r="X10" s="7">
        <f>IFERROR(U10/W10,"0")</f>
        <v>1.43164133216489</v>
      </c>
      <c r="Y10" s="7">
        <f>IFERROR(L10*N10*365*V10*O10/1000,"-")</f>
        <v>204400</v>
      </c>
      <c r="Z10" s="7">
        <f>IFERROR(U10/Y10,"0")</f>
        <v>8.1808076123707991</v>
      </c>
    </row>
    <row r="11" spans="1:26" ht="15" customHeight="1" x14ac:dyDescent="0.3">
      <c r="A11" s="129"/>
      <c r="B11" s="133"/>
      <c r="C11" s="134"/>
      <c r="D11" s="120"/>
      <c r="E11" s="120"/>
      <c r="F11" s="123" t="s">
        <v>43</v>
      </c>
      <c r="G11" s="123"/>
      <c r="H11" s="123"/>
      <c r="I11" s="11">
        <v>81</v>
      </c>
      <c r="J11" s="11">
        <v>15</v>
      </c>
      <c r="K11" s="9">
        <f t="shared" ref="K11:K15" si="0">IFERROR((I11-J11)/I11,"0")</f>
        <v>0.81481481481481477</v>
      </c>
      <c r="L11" s="11">
        <v>10</v>
      </c>
      <c r="M11" s="11">
        <v>2</v>
      </c>
      <c r="N11" s="9">
        <f t="shared" ref="N11:N15" si="1">IFERROR((L11-M11)/L11,"0")</f>
        <v>0.8</v>
      </c>
      <c r="O11" s="11">
        <v>10000</v>
      </c>
      <c r="P11" s="11">
        <v>2000000</v>
      </c>
      <c r="Q11" s="11">
        <v>20</v>
      </c>
      <c r="R11" s="18">
        <v>0.03</v>
      </c>
      <c r="S11" s="7">
        <f t="shared" ref="S11:S15" si="2">IFERROR(P11/(((1+R11)^Q11-1)/(R11*(1+R11)^Q11)),"-")</f>
        <v>134431.41519371831</v>
      </c>
      <c r="T11" s="11">
        <v>200000</v>
      </c>
      <c r="U11" s="7">
        <f t="shared" ref="U11:U15" si="3">IFERROR(S11+T11, "-")</f>
        <v>334431.41519371828</v>
      </c>
      <c r="V11" s="11">
        <v>0.9</v>
      </c>
      <c r="W11" s="7">
        <f t="shared" ref="W11:W14" si="4">IFERROR(I11*K11*O11*365*V11/1000, "-")</f>
        <v>216810</v>
      </c>
      <c r="X11" s="7">
        <f t="shared" ref="X11:X15" si="5">IFERROR(U11/W11,"0")</f>
        <v>1.5425091794369183</v>
      </c>
      <c r="Y11" s="7">
        <f t="shared" ref="Y11:Y15" si="6">IFERROR(L11*N11*365*V11*O11/1000,"-")</f>
        <v>26280</v>
      </c>
      <c r="Z11" s="7">
        <f t="shared" ref="Z11:Z15" si="7">IFERROR(U11/Y11,"0")</f>
        <v>12.725700730354577</v>
      </c>
    </row>
    <row r="12" spans="1:26" x14ac:dyDescent="0.3">
      <c r="A12" s="129"/>
      <c r="B12" s="133"/>
      <c r="C12" s="134"/>
      <c r="D12" s="120"/>
      <c r="E12" s="120"/>
      <c r="F12" s="123" t="s">
        <v>44</v>
      </c>
      <c r="G12" s="123"/>
      <c r="H12" s="123"/>
      <c r="I12" s="11">
        <v>40</v>
      </c>
      <c r="J12" s="11">
        <v>20</v>
      </c>
      <c r="K12" s="9">
        <f t="shared" si="0"/>
        <v>0.5</v>
      </c>
      <c r="L12" s="11">
        <v>18</v>
      </c>
      <c r="M12" s="11">
        <v>1.5</v>
      </c>
      <c r="N12" s="9">
        <f t="shared" si="1"/>
        <v>0.91666666666666663</v>
      </c>
      <c r="O12" s="11">
        <v>8000</v>
      </c>
      <c r="P12" s="11">
        <v>1500000</v>
      </c>
      <c r="Q12" s="11">
        <v>20</v>
      </c>
      <c r="R12" s="18">
        <v>0.03</v>
      </c>
      <c r="S12" s="7">
        <f t="shared" si="2"/>
        <v>100823.56139528874</v>
      </c>
      <c r="T12" s="11">
        <v>180000</v>
      </c>
      <c r="U12" s="7">
        <f t="shared" si="3"/>
        <v>280823.56139528874</v>
      </c>
      <c r="V12" s="11">
        <v>0.75</v>
      </c>
      <c r="W12" s="7">
        <f t="shared" si="4"/>
        <v>43800</v>
      </c>
      <c r="X12" s="7">
        <f t="shared" si="5"/>
        <v>6.4114968355088751</v>
      </c>
      <c r="Y12" s="7">
        <f t="shared" si="6"/>
        <v>36135</v>
      </c>
      <c r="Z12" s="7">
        <f t="shared" si="7"/>
        <v>7.7715113157683335</v>
      </c>
    </row>
    <row r="13" spans="1:26" x14ac:dyDescent="0.3">
      <c r="A13" s="129"/>
      <c r="B13" s="133"/>
      <c r="C13" s="134"/>
      <c r="D13" s="120"/>
      <c r="E13" s="120"/>
      <c r="F13" s="123" t="s">
        <v>45</v>
      </c>
      <c r="G13" s="123"/>
      <c r="H13" s="123"/>
      <c r="I13" s="11">
        <v>30</v>
      </c>
      <c r="J13" s="11">
        <v>10</v>
      </c>
      <c r="K13" s="9">
        <f t="shared" si="0"/>
        <v>0.66666666666666663</v>
      </c>
      <c r="L13" s="11">
        <v>10</v>
      </c>
      <c r="M13" s="11">
        <v>2</v>
      </c>
      <c r="N13" s="9">
        <f t="shared" si="1"/>
        <v>0.8</v>
      </c>
      <c r="O13" s="11">
        <v>20000</v>
      </c>
      <c r="P13" s="11">
        <v>2500000</v>
      </c>
      <c r="Q13" s="11">
        <v>20</v>
      </c>
      <c r="R13" s="18">
        <v>0.03</v>
      </c>
      <c r="S13" s="7">
        <f t="shared" si="2"/>
        <v>168039.2689921479</v>
      </c>
      <c r="T13" s="11">
        <v>250000</v>
      </c>
      <c r="U13" s="7">
        <f t="shared" si="3"/>
        <v>418039.26899214787</v>
      </c>
      <c r="V13" s="11">
        <v>0.6</v>
      </c>
      <c r="W13" s="7">
        <f t="shared" si="4"/>
        <v>87600</v>
      </c>
      <c r="X13" s="7">
        <f t="shared" si="5"/>
        <v>4.7721377738829664</v>
      </c>
      <c r="Y13" s="7">
        <f t="shared" si="6"/>
        <v>35040</v>
      </c>
      <c r="Z13" s="7">
        <f t="shared" si="7"/>
        <v>11.930344434707417</v>
      </c>
    </row>
    <row r="14" spans="1:26" x14ac:dyDescent="0.3">
      <c r="A14" s="129"/>
      <c r="B14" s="133"/>
      <c r="C14" s="134"/>
      <c r="D14" s="120"/>
      <c r="E14" s="120"/>
      <c r="F14" s="123" t="s">
        <v>46</v>
      </c>
      <c r="G14" s="123"/>
      <c r="H14" s="123"/>
      <c r="I14" s="11">
        <v>50</v>
      </c>
      <c r="J14" s="11">
        <v>15</v>
      </c>
      <c r="K14" s="9">
        <f t="shared" si="0"/>
        <v>0.7</v>
      </c>
      <c r="L14" s="11">
        <v>20</v>
      </c>
      <c r="M14" s="11">
        <v>2</v>
      </c>
      <c r="N14" s="9">
        <f t="shared" si="1"/>
        <v>0.9</v>
      </c>
      <c r="O14" s="11">
        <v>20000</v>
      </c>
      <c r="P14" s="11">
        <v>3000000</v>
      </c>
      <c r="Q14" s="11">
        <v>20</v>
      </c>
      <c r="R14" s="18">
        <v>0.03</v>
      </c>
      <c r="S14" s="7">
        <f t="shared" si="2"/>
        <v>201647.12279057747</v>
      </c>
      <c r="T14" s="11">
        <v>300000</v>
      </c>
      <c r="U14" s="7">
        <f t="shared" si="3"/>
        <v>501647.12279057747</v>
      </c>
      <c r="V14" s="11">
        <v>0.9</v>
      </c>
      <c r="W14" s="7">
        <f t="shared" si="4"/>
        <v>229950</v>
      </c>
      <c r="X14" s="7">
        <f t="shared" si="5"/>
        <v>2.1815486966322135</v>
      </c>
      <c r="Y14" s="7">
        <f t="shared" si="6"/>
        <v>118260</v>
      </c>
      <c r="Z14" s="7">
        <f t="shared" si="7"/>
        <v>4.2419002434515258</v>
      </c>
    </row>
    <row r="15" spans="1:26" x14ac:dyDescent="0.3">
      <c r="A15" s="130"/>
      <c r="B15" s="135"/>
      <c r="C15" s="136"/>
      <c r="D15" s="120"/>
      <c r="E15" s="120"/>
      <c r="F15" s="123" t="s">
        <v>28</v>
      </c>
      <c r="G15" s="123"/>
      <c r="H15" s="123"/>
      <c r="I15" s="11"/>
      <c r="J15" s="11"/>
      <c r="K15" s="9" t="str">
        <f t="shared" si="0"/>
        <v>0</v>
      </c>
      <c r="L15" s="11"/>
      <c r="M15" s="11"/>
      <c r="N15" s="9" t="str">
        <f t="shared" si="1"/>
        <v>0</v>
      </c>
      <c r="O15" s="11"/>
      <c r="P15" s="11"/>
      <c r="Q15" s="11"/>
      <c r="R15" s="18"/>
      <c r="S15" s="7" t="str">
        <f t="shared" si="2"/>
        <v>-</v>
      </c>
      <c r="T15" s="11"/>
      <c r="U15" s="7" t="str">
        <f t="shared" si="3"/>
        <v>-</v>
      </c>
      <c r="V15" s="11"/>
      <c r="W15" s="7">
        <f>IFERROR(I15*K15*O15*365*V15/1000, "-")</f>
        <v>0</v>
      </c>
      <c r="X15" s="7" t="str">
        <f t="shared" si="5"/>
        <v>0</v>
      </c>
      <c r="Y15" s="7">
        <f t="shared" si="6"/>
        <v>0</v>
      </c>
      <c r="Z15" s="7" t="str">
        <f t="shared" si="7"/>
        <v>0</v>
      </c>
    </row>
    <row r="16" spans="1:26" x14ac:dyDescent="0.3">
      <c r="A16" s="128" t="s">
        <v>9</v>
      </c>
      <c r="B16" s="131" t="s">
        <v>55</v>
      </c>
      <c r="C16" s="132"/>
      <c r="D16" s="120">
        <v>0.8</v>
      </c>
      <c r="E16" s="120">
        <v>0.8</v>
      </c>
      <c r="F16" s="11">
        <v>100000000</v>
      </c>
      <c r="G16" s="10">
        <f>IFERROR(F16*I17*D16/1000,"-")</f>
        <v>3600000</v>
      </c>
      <c r="H16" s="10">
        <f>IFERROR(L17*E16*F16/1000,"-")</f>
        <v>1180740.7407407407</v>
      </c>
      <c r="I16" s="12"/>
      <c r="J16" s="12"/>
      <c r="K16" s="12"/>
      <c r="L16" s="13"/>
      <c r="M16" s="13"/>
      <c r="N16" s="14"/>
      <c r="O16" s="13"/>
      <c r="P16" s="13"/>
      <c r="Q16" s="13"/>
      <c r="R16" s="14"/>
      <c r="S16" s="13"/>
      <c r="T16" s="13"/>
      <c r="U16" s="13"/>
      <c r="V16" s="13"/>
      <c r="W16" s="13"/>
      <c r="X16" s="13"/>
      <c r="Y16" s="13"/>
      <c r="Z16" s="13"/>
    </row>
    <row r="17" spans="1:26" x14ac:dyDescent="0.3">
      <c r="A17" s="129"/>
      <c r="B17" s="133"/>
      <c r="C17" s="134"/>
      <c r="D17" s="120"/>
      <c r="E17" s="120"/>
      <c r="F17" s="123" t="s">
        <v>47</v>
      </c>
      <c r="G17" s="123"/>
      <c r="H17" s="123"/>
      <c r="I17" s="19">
        <f>IFERROR((I18*O18+I19*O19+I20*O20+I21*O21+I22*O22+I23*O23)/SUM(O18:O23),"0")</f>
        <v>45</v>
      </c>
      <c r="J17" s="19">
        <f>IFERROR((J18*O18+J19*O19+J20*O20+J21*O21+J22*O22+J23*O23)/SUM(O18:O23),"0")</f>
        <v>11.296296296296296</v>
      </c>
      <c r="K17" s="9">
        <f>IFERROR((I17-J17)/I17,"0")</f>
        <v>0.74897119341563778</v>
      </c>
      <c r="L17" s="19">
        <f>IFERROR((L18*O18+L19*O19+L20*O20+L21*O21+L22*O22+L23*O23)/SUM(O18:O23),"0")</f>
        <v>14.75925925925926</v>
      </c>
      <c r="M17" s="19">
        <f>IFERROR((M18*O18+M19*O19+M20*O20+M21*O21+M22*O22+M23*O23)/SUM(O18:O23),"0")</f>
        <v>1.5</v>
      </c>
      <c r="N17" s="9">
        <f>IFERROR((L17-M17)/L17,"0")</f>
        <v>0.8983688833124216</v>
      </c>
      <c r="O17" s="13"/>
      <c r="P17" s="13"/>
      <c r="Q17" s="13"/>
      <c r="R17" s="14"/>
      <c r="S17" s="13"/>
      <c r="T17" s="13"/>
      <c r="U17" s="13"/>
      <c r="V17" s="13"/>
      <c r="W17" s="13"/>
      <c r="X17" s="10">
        <f>IFERROR((W18*X18+W19*X19+W20*X20+W21*X21+X22*W22+W23*X23)/SUM(W18:W23),"0")</f>
        <v>3.0090996850631675</v>
      </c>
      <c r="Y17" s="13"/>
      <c r="Z17" s="10">
        <f>IFERROR((Y18*Z18+Y19*Z19+Y20*Z20+Y21*Z21+Z22*Y22+Y23*Z23)/SUM(Y18:Y23),"0")</f>
        <v>7.6338584538526915</v>
      </c>
    </row>
    <row r="18" spans="1:26" x14ac:dyDescent="0.3">
      <c r="A18" s="129"/>
      <c r="B18" s="133"/>
      <c r="C18" s="134"/>
      <c r="D18" s="120"/>
      <c r="E18" s="120"/>
      <c r="F18" s="123" t="s">
        <v>42</v>
      </c>
      <c r="G18" s="123"/>
      <c r="H18" s="123"/>
      <c r="I18" s="11">
        <v>50</v>
      </c>
      <c r="J18" s="11">
        <v>10</v>
      </c>
      <c r="K18" s="9">
        <f>IFERROR((I18-J18)/I18,"0")</f>
        <v>0.8</v>
      </c>
      <c r="L18" s="11">
        <v>15</v>
      </c>
      <c r="M18" s="11">
        <v>1</v>
      </c>
      <c r="N18" s="9">
        <f>IFERROR((L18-M18)/L18,"0")</f>
        <v>0.93333333333333335</v>
      </c>
      <c r="O18" s="11">
        <v>50000</v>
      </c>
      <c r="P18" s="11">
        <v>10000000</v>
      </c>
      <c r="Q18" s="11">
        <v>20</v>
      </c>
      <c r="R18" s="18">
        <v>0.03</v>
      </c>
      <c r="S18" s="7">
        <f>IFERROR(P18/(((1+R18)^Q18-1)/(R18*(1+R18)^Q18)),"-")</f>
        <v>672157.07596859161</v>
      </c>
      <c r="T18" s="11">
        <v>1000000</v>
      </c>
      <c r="U18" s="7">
        <f>IFERROR(S18+T18, "-")</f>
        <v>1672157.0759685915</v>
      </c>
      <c r="V18" s="11">
        <v>0.8</v>
      </c>
      <c r="W18" s="7">
        <f>IFERROR(I18*K18*O18*365*V18/1000, "-")</f>
        <v>584000</v>
      </c>
      <c r="X18" s="7">
        <f>IFERROR(U18/W18,"0")</f>
        <v>2.86328266432978</v>
      </c>
      <c r="Y18" s="7">
        <f>IFERROR(L18*N18*365*V18*O18/1000,"-")</f>
        <v>204400</v>
      </c>
      <c r="Z18" s="7">
        <f>IFERROR(U18/Y18,"0")</f>
        <v>8.1808076123707991</v>
      </c>
    </row>
    <row r="19" spans="1:26" x14ac:dyDescent="0.3">
      <c r="A19" s="129"/>
      <c r="B19" s="133"/>
      <c r="C19" s="134"/>
      <c r="D19" s="120"/>
      <c r="E19" s="120"/>
      <c r="F19" s="123" t="s">
        <v>43</v>
      </c>
      <c r="G19" s="123"/>
      <c r="H19" s="123"/>
      <c r="I19" s="11">
        <v>40</v>
      </c>
      <c r="J19" s="11">
        <v>10</v>
      </c>
      <c r="K19" s="9">
        <f t="shared" ref="K19:K23" si="8">IFERROR((I19-J19)/I19,"0")</f>
        <v>0.75</v>
      </c>
      <c r="L19" s="11">
        <v>10</v>
      </c>
      <c r="M19" s="11">
        <v>2</v>
      </c>
      <c r="N19" s="9">
        <f t="shared" ref="N19:N23" si="9">IFERROR((L19-M19)/L19,"0")</f>
        <v>0.8</v>
      </c>
      <c r="O19" s="11">
        <v>10000</v>
      </c>
      <c r="P19" s="11">
        <v>2000000</v>
      </c>
      <c r="Q19" s="11">
        <v>20</v>
      </c>
      <c r="R19" s="18">
        <v>0.03</v>
      </c>
      <c r="S19" s="7">
        <f t="shared" ref="S19:S23" si="10">IFERROR(P19/(((1+R19)^Q19-1)/(R19*(1+R19)^Q19)),"-")</f>
        <v>134431.41519371831</v>
      </c>
      <c r="T19" s="11">
        <v>200000</v>
      </c>
      <c r="U19" s="7">
        <f t="shared" ref="U19:U23" si="11">IFERROR(S19+T19, "-")</f>
        <v>334431.41519371828</v>
      </c>
      <c r="V19" s="11">
        <v>0.9</v>
      </c>
      <c r="W19" s="7">
        <f t="shared" ref="W19:W22" si="12">IFERROR(I19*K19*O19*365*V19/1000, "-")</f>
        <v>98550</v>
      </c>
      <c r="X19" s="7">
        <f t="shared" ref="X19:X23" si="13">IFERROR(U19/W19,"0")</f>
        <v>3.3935201947612206</v>
      </c>
      <c r="Y19" s="7">
        <f t="shared" ref="Y19:Y23" si="14">IFERROR(L19*N19*365*V19*O19/1000,"-")</f>
        <v>26280</v>
      </c>
      <c r="Z19" s="7">
        <f t="shared" ref="Z19:Z23" si="15">IFERROR(U19/Y19,"0")</f>
        <v>12.725700730354577</v>
      </c>
    </row>
    <row r="20" spans="1:26" x14ac:dyDescent="0.3">
      <c r="A20" s="129"/>
      <c r="B20" s="133"/>
      <c r="C20" s="134"/>
      <c r="D20" s="120"/>
      <c r="E20" s="120"/>
      <c r="F20" s="123" t="s">
        <v>44</v>
      </c>
      <c r="G20" s="123"/>
      <c r="H20" s="123"/>
      <c r="I20" s="11">
        <v>45</v>
      </c>
      <c r="J20" s="11">
        <v>15</v>
      </c>
      <c r="K20" s="9">
        <f t="shared" si="8"/>
        <v>0.66666666666666663</v>
      </c>
      <c r="L20" s="11">
        <v>18</v>
      </c>
      <c r="M20" s="11">
        <v>1.5</v>
      </c>
      <c r="N20" s="9">
        <f t="shared" si="9"/>
        <v>0.91666666666666663</v>
      </c>
      <c r="O20" s="11">
        <v>8000</v>
      </c>
      <c r="P20" s="11">
        <v>1500000</v>
      </c>
      <c r="Q20" s="11">
        <v>20</v>
      </c>
      <c r="R20" s="18">
        <v>0.03</v>
      </c>
      <c r="S20" s="7">
        <f t="shared" si="10"/>
        <v>100823.56139528874</v>
      </c>
      <c r="T20" s="11">
        <v>180000</v>
      </c>
      <c r="U20" s="7">
        <f t="shared" si="11"/>
        <v>280823.56139528874</v>
      </c>
      <c r="V20" s="11">
        <v>0.75</v>
      </c>
      <c r="W20" s="7">
        <f t="shared" si="12"/>
        <v>65700</v>
      </c>
      <c r="X20" s="7">
        <f t="shared" si="13"/>
        <v>4.2743312236725837</v>
      </c>
      <c r="Y20" s="7">
        <f t="shared" si="14"/>
        <v>36135</v>
      </c>
      <c r="Z20" s="7">
        <f t="shared" si="15"/>
        <v>7.7715113157683335</v>
      </c>
    </row>
    <row r="21" spans="1:26" x14ac:dyDescent="0.3">
      <c r="A21" s="129"/>
      <c r="B21" s="133"/>
      <c r="C21" s="134"/>
      <c r="D21" s="120"/>
      <c r="E21" s="120"/>
      <c r="F21" s="123" t="s">
        <v>45</v>
      </c>
      <c r="G21" s="123"/>
      <c r="H21" s="123"/>
      <c r="I21" s="11">
        <v>30</v>
      </c>
      <c r="J21" s="11">
        <v>10</v>
      </c>
      <c r="K21" s="9">
        <f t="shared" si="8"/>
        <v>0.66666666666666663</v>
      </c>
      <c r="L21" s="11">
        <v>10</v>
      </c>
      <c r="M21" s="11">
        <v>2</v>
      </c>
      <c r="N21" s="9">
        <f t="shared" si="9"/>
        <v>0.8</v>
      </c>
      <c r="O21" s="11">
        <v>20000</v>
      </c>
      <c r="P21" s="11">
        <v>2500000</v>
      </c>
      <c r="Q21" s="11">
        <v>20</v>
      </c>
      <c r="R21" s="18">
        <v>0.03</v>
      </c>
      <c r="S21" s="7">
        <f t="shared" si="10"/>
        <v>168039.2689921479</v>
      </c>
      <c r="T21" s="11">
        <v>250000</v>
      </c>
      <c r="U21" s="7">
        <f t="shared" si="11"/>
        <v>418039.26899214787</v>
      </c>
      <c r="V21" s="11">
        <v>0.6</v>
      </c>
      <c r="W21" s="7">
        <f t="shared" si="12"/>
        <v>87600</v>
      </c>
      <c r="X21" s="7">
        <f t="shared" si="13"/>
        <v>4.7721377738829664</v>
      </c>
      <c r="Y21" s="7">
        <f t="shared" si="14"/>
        <v>35040</v>
      </c>
      <c r="Z21" s="7">
        <f t="shared" si="15"/>
        <v>11.930344434707417</v>
      </c>
    </row>
    <row r="22" spans="1:26" x14ac:dyDescent="0.3">
      <c r="A22" s="129"/>
      <c r="B22" s="133"/>
      <c r="C22" s="134"/>
      <c r="D22" s="120"/>
      <c r="E22" s="120"/>
      <c r="F22" s="123" t="s">
        <v>46</v>
      </c>
      <c r="G22" s="123"/>
      <c r="H22" s="123"/>
      <c r="I22" s="11">
        <v>50</v>
      </c>
      <c r="J22" s="11">
        <v>15</v>
      </c>
      <c r="K22" s="9">
        <f t="shared" si="8"/>
        <v>0.7</v>
      </c>
      <c r="L22" s="11">
        <v>20</v>
      </c>
      <c r="M22" s="11">
        <v>2</v>
      </c>
      <c r="N22" s="9">
        <f t="shared" si="9"/>
        <v>0.9</v>
      </c>
      <c r="O22" s="11">
        <v>20000</v>
      </c>
      <c r="P22" s="11">
        <v>3000000</v>
      </c>
      <c r="Q22" s="11">
        <v>20</v>
      </c>
      <c r="R22" s="18">
        <v>0.03</v>
      </c>
      <c r="S22" s="7">
        <f t="shared" si="10"/>
        <v>201647.12279057747</v>
      </c>
      <c r="T22" s="11">
        <v>300000</v>
      </c>
      <c r="U22" s="7">
        <f t="shared" si="11"/>
        <v>501647.12279057747</v>
      </c>
      <c r="V22" s="11">
        <v>0.9</v>
      </c>
      <c r="W22" s="7">
        <f t="shared" si="12"/>
        <v>229950</v>
      </c>
      <c r="X22" s="7">
        <f t="shared" si="13"/>
        <v>2.1815486966322135</v>
      </c>
      <c r="Y22" s="7">
        <f t="shared" si="14"/>
        <v>118260</v>
      </c>
      <c r="Z22" s="7">
        <f t="shared" si="15"/>
        <v>4.2419002434515258</v>
      </c>
    </row>
    <row r="23" spans="1:26" x14ac:dyDescent="0.3">
      <c r="A23" s="130"/>
      <c r="B23" s="135"/>
      <c r="C23" s="136"/>
      <c r="D23" s="120"/>
      <c r="E23" s="120"/>
      <c r="F23" s="123" t="s">
        <v>28</v>
      </c>
      <c r="G23" s="123"/>
      <c r="H23" s="123"/>
      <c r="I23" s="11"/>
      <c r="J23" s="11"/>
      <c r="K23" s="9" t="str">
        <f t="shared" si="8"/>
        <v>0</v>
      </c>
      <c r="L23" s="11"/>
      <c r="M23" s="11"/>
      <c r="N23" s="9" t="str">
        <f t="shared" si="9"/>
        <v>0</v>
      </c>
      <c r="O23" s="11"/>
      <c r="P23" s="11"/>
      <c r="Q23" s="11"/>
      <c r="R23" s="18"/>
      <c r="S23" s="7" t="str">
        <f t="shared" si="10"/>
        <v>-</v>
      </c>
      <c r="T23" s="11"/>
      <c r="U23" s="7" t="str">
        <f t="shared" si="11"/>
        <v>-</v>
      </c>
      <c r="V23" s="11"/>
      <c r="W23" s="7">
        <f>IFERROR(I23*K23*O23*365*V23/1000, "-")</f>
        <v>0</v>
      </c>
      <c r="X23" s="7" t="str">
        <f t="shared" si="13"/>
        <v>0</v>
      </c>
      <c r="Y23" s="7">
        <f t="shared" si="14"/>
        <v>0</v>
      </c>
      <c r="Z23" s="7" t="str">
        <f t="shared" si="15"/>
        <v>0</v>
      </c>
    </row>
    <row r="24" spans="1:26" x14ac:dyDescent="0.3">
      <c r="A24" s="128" t="s">
        <v>11</v>
      </c>
      <c r="B24" s="131" t="s">
        <v>55</v>
      </c>
      <c r="C24" s="132"/>
      <c r="D24" s="120">
        <v>0.8</v>
      </c>
      <c r="E24" s="120">
        <v>0.8</v>
      </c>
      <c r="F24" s="11">
        <v>100000000</v>
      </c>
      <c r="G24" s="10">
        <f>IFERROR(F24*I25*D24/1000,"-")</f>
        <v>3600000</v>
      </c>
      <c r="H24" s="10">
        <f>IFERROR(L25*E24*F24/1000,"-")</f>
        <v>1180740.7407407407</v>
      </c>
      <c r="I24" s="12"/>
      <c r="J24" s="12"/>
      <c r="K24" s="12"/>
      <c r="L24" s="13"/>
      <c r="M24" s="13"/>
      <c r="N24" s="14"/>
      <c r="O24" s="13"/>
      <c r="P24" s="13"/>
      <c r="Q24" s="13"/>
      <c r="R24" s="14"/>
      <c r="S24" s="13"/>
      <c r="T24" s="13"/>
      <c r="U24" s="13"/>
      <c r="V24" s="13"/>
      <c r="W24" s="13"/>
      <c r="X24" s="13"/>
      <c r="Y24" s="13"/>
      <c r="Z24" s="13"/>
    </row>
    <row r="25" spans="1:26" x14ac:dyDescent="0.3">
      <c r="A25" s="129"/>
      <c r="B25" s="133"/>
      <c r="C25" s="134"/>
      <c r="D25" s="120"/>
      <c r="E25" s="120"/>
      <c r="F25" s="123" t="s">
        <v>47</v>
      </c>
      <c r="G25" s="123"/>
      <c r="H25" s="123"/>
      <c r="I25" s="19">
        <f>IFERROR((I26*O26+I27*O27+I28*O28+I29*O29+I30*O30+I31*O31)/SUM(O26:O31),"0")</f>
        <v>45</v>
      </c>
      <c r="J25" s="19">
        <f>IFERROR((J26*O26+J27*O27+J28*O28+J29*O29+J30*O30+J31*O31)/SUM(O26:O31),"0")</f>
        <v>11.296296296296296</v>
      </c>
      <c r="K25" s="9">
        <f>IFERROR((I25-J25)/I25,"0")</f>
        <v>0.74897119341563778</v>
      </c>
      <c r="L25" s="19">
        <f>IFERROR((L26*O26+L27*O27+L28*O28+L29*O29+L30*O30+L31*O31)/SUM(O26:O31),"0")</f>
        <v>14.75925925925926</v>
      </c>
      <c r="M25" s="19">
        <f>IFERROR((M26*O26+M27*O27+M28*O28+M29*O29+M30*O30+M31*O31)/SUM(O26:O31),"0")</f>
        <v>1.5</v>
      </c>
      <c r="N25" s="9">
        <f>IFERROR((L25-M25)/L25,"0")</f>
        <v>0.8983688833124216</v>
      </c>
      <c r="O25" s="13"/>
      <c r="P25" s="13"/>
      <c r="Q25" s="13"/>
      <c r="R25" s="14"/>
      <c r="S25" s="13"/>
      <c r="T25" s="13"/>
      <c r="U25" s="13"/>
      <c r="V25" s="13"/>
      <c r="W25" s="13"/>
      <c r="X25" s="10">
        <f>IFERROR((W26*X26+W27*X27+W28*X28+W29*X29+X30*W30+W31*X31)/SUM(W26:W31),"0")</f>
        <v>3.0090996850631675</v>
      </c>
      <c r="Y25" s="13"/>
      <c r="Z25" s="10">
        <f>IFERROR((Y26*Z26+Y27*Z27+Y28*Z28+Y29*Z29+Z30*Y30+Y31*Z31)/SUM(Y26:Y31),"0")</f>
        <v>7.6338584538526915</v>
      </c>
    </row>
    <row r="26" spans="1:26" x14ac:dyDescent="0.3">
      <c r="A26" s="129"/>
      <c r="B26" s="133"/>
      <c r="C26" s="134"/>
      <c r="D26" s="120"/>
      <c r="E26" s="120"/>
      <c r="F26" s="123" t="s">
        <v>42</v>
      </c>
      <c r="G26" s="123"/>
      <c r="H26" s="123"/>
      <c r="I26" s="11">
        <v>50</v>
      </c>
      <c r="J26" s="11">
        <v>10</v>
      </c>
      <c r="K26" s="9">
        <f>IFERROR((I26-J26)/I26,"0")</f>
        <v>0.8</v>
      </c>
      <c r="L26" s="11">
        <v>15</v>
      </c>
      <c r="M26" s="11">
        <v>1</v>
      </c>
      <c r="N26" s="9">
        <f>IFERROR((L26-M26)/L26,"0")</f>
        <v>0.93333333333333335</v>
      </c>
      <c r="O26" s="11">
        <v>50000</v>
      </c>
      <c r="P26" s="11">
        <v>10000000</v>
      </c>
      <c r="Q26" s="11">
        <v>20</v>
      </c>
      <c r="R26" s="18">
        <v>0.03</v>
      </c>
      <c r="S26" s="7">
        <f>IFERROR(P26/(((1+R26)^Q26-1)/(R26*(1+R26)^Q26)),"-")</f>
        <v>672157.07596859161</v>
      </c>
      <c r="T26" s="11">
        <v>1000000</v>
      </c>
      <c r="U26" s="7">
        <f>IFERROR(S26+T26, "-")</f>
        <v>1672157.0759685915</v>
      </c>
      <c r="V26" s="11">
        <v>0.8</v>
      </c>
      <c r="W26" s="7">
        <f>IFERROR(I26*K26*O26*365*V26/1000, "-")</f>
        <v>584000</v>
      </c>
      <c r="X26" s="7">
        <f>IFERROR(U26/W26,"0")</f>
        <v>2.86328266432978</v>
      </c>
      <c r="Y26" s="7">
        <f>IFERROR(L26*N26*365*V26*O26/1000,"-")</f>
        <v>204400</v>
      </c>
      <c r="Z26" s="7">
        <f>IFERROR(U26/Y26,"0")</f>
        <v>8.1808076123707991</v>
      </c>
    </row>
    <row r="27" spans="1:26" x14ac:dyDescent="0.3">
      <c r="A27" s="129"/>
      <c r="B27" s="133"/>
      <c r="C27" s="134"/>
      <c r="D27" s="120"/>
      <c r="E27" s="120"/>
      <c r="F27" s="123" t="s">
        <v>43</v>
      </c>
      <c r="G27" s="123"/>
      <c r="H27" s="123"/>
      <c r="I27" s="11">
        <v>40</v>
      </c>
      <c r="J27" s="11">
        <v>10</v>
      </c>
      <c r="K27" s="9">
        <f t="shared" ref="K27:K31" si="16">IFERROR((I27-J27)/I27,"0")</f>
        <v>0.75</v>
      </c>
      <c r="L27" s="11">
        <v>10</v>
      </c>
      <c r="M27" s="11">
        <v>2</v>
      </c>
      <c r="N27" s="9">
        <f t="shared" ref="N27:N31" si="17">IFERROR((L27-M27)/L27,"0")</f>
        <v>0.8</v>
      </c>
      <c r="O27" s="11">
        <v>10000</v>
      </c>
      <c r="P27" s="11">
        <v>2000000</v>
      </c>
      <c r="Q27" s="11">
        <v>20</v>
      </c>
      <c r="R27" s="18">
        <v>0.03</v>
      </c>
      <c r="S27" s="7">
        <f t="shared" ref="S27:S31" si="18">IFERROR(P27/(((1+R27)^Q27-1)/(R27*(1+R27)^Q27)),"-")</f>
        <v>134431.41519371831</v>
      </c>
      <c r="T27" s="11">
        <v>200000</v>
      </c>
      <c r="U27" s="7">
        <f t="shared" ref="U27:U31" si="19">IFERROR(S27+T27, "-")</f>
        <v>334431.41519371828</v>
      </c>
      <c r="V27" s="11">
        <v>0.9</v>
      </c>
      <c r="W27" s="7">
        <f t="shared" ref="W27:W30" si="20">IFERROR(I27*K27*O27*365*V27/1000, "-")</f>
        <v>98550</v>
      </c>
      <c r="X27" s="7">
        <f t="shared" ref="X27:X31" si="21">IFERROR(U27/W27,"0")</f>
        <v>3.3935201947612206</v>
      </c>
      <c r="Y27" s="7">
        <f t="shared" ref="Y27:Y31" si="22">IFERROR(L27*N27*365*V27*O27/1000,"-")</f>
        <v>26280</v>
      </c>
      <c r="Z27" s="7">
        <f t="shared" ref="Z27:Z31" si="23">IFERROR(U27/Y27,"0")</f>
        <v>12.725700730354577</v>
      </c>
    </row>
    <row r="28" spans="1:26" x14ac:dyDescent="0.3">
      <c r="A28" s="129"/>
      <c r="B28" s="133"/>
      <c r="C28" s="134"/>
      <c r="D28" s="120"/>
      <c r="E28" s="120"/>
      <c r="F28" s="123" t="s">
        <v>44</v>
      </c>
      <c r="G28" s="123"/>
      <c r="H28" s="123"/>
      <c r="I28" s="11">
        <v>45</v>
      </c>
      <c r="J28" s="11">
        <v>15</v>
      </c>
      <c r="K28" s="9">
        <f t="shared" si="16"/>
        <v>0.66666666666666663</v>
      </c>
      <c r="L28" s="11">
        <v>18</v>
      </c>
      <c r="M28" s="11">
        <v>1.5</v>
      </c>
      <c r="N28" s="9">
        <f t="shared" si="17"/>
        <v>0.91666666666666663</v>
      </c>
      <c r="O28" s="11">
        <v>8000</v>
      </c>
      <c r="P28" s="11">
        <v>1500000</v>
      </c>
      <c r="Q28" s="11">
        <v>20</v>
      </c>
      <c r="R28" s="18">
        <v>0.03</v>
      </c>
      <c r="S28" s="7">
        <f t="shared" si="18"/>
        <v>100823.56139528874</v>
      </c>
      <c r="T28" s="11">
        <v>180000</v>
      </c>
      <c r="U28" s="7">
        <f t="shared" si="19"/>
        <v>280823.56139528874</v>
      </c>
      <c r="V28" s="11">
        <v>0.75</v>
      </c>
      <c r="W28" s="7">
        <f t="shared" si="20"/>
        <v>65700</v>
      </c>
      <c r="X28" s="7">
        <f t="shared" si="21"/>
        <v>4.2743312236725837</v>
      </c>
      <c r="Y28" s="7">
        <f t="shared" si="22"/>
        <v>36135</v>
      </c>
      <c r="Z28" s="7">
        <f t="shared" si="23"/>
        <v>7.7715113157683335</v>
      </c>
    </row>
    <row r="29" spans="1:26" x14ac:dyDescent="0.3">
      <c r="A29" s="129"/>
      <c r="B29" s="133"/>
      <c r="C29" s="134"/>
      <c r="D29" s="120"/>
      <c r="E29" s="120"/>
      <c r="F29" s="123" t="s">
        <v>45</v>
      </c>
      <c r="G29" s="123"/>
      <c r="H29" s="123"/>
      <c r="I29" s="11">
        <v>30</v>
      </c>
      <c r="J29" s="11">
        <v>10</v>
      </c>
      <c r="K29" s="9">
        <f t="shared" si="16"/>
        <v>0.66666666666666663</v>
      </c>
      <c r="L29" s="11">
        <v>10</v>
      </c>
      <c r="M29" s="11">
        <v>2</v>
      </c>
      <c r="N29" s="9">
        <f t="shared" si="17"/>
        <v>0.8</v>
      </c>
      <c r="O29" s="11">
        <v>20000</v>
      </c>
      <c r="P29" s="11">
        <v>2500000</v>
      </c>
      <c r="Q29" s="11">
        <v>20</v>
      </c>
      <c r="R29" s="18">
        <v>0.03</v>
      </c>
      <c r="S29" s="7">
        <f t="shared" si="18"/>
        <v>168039.2689921479</v>
      </c>
      <c r="T29" s="11">
        <v>250000</v>
      </c>
      <c r="U29" s="7">
        <f t="shared" si="19"/>
        <v>418039.26899214787</v>
      </c>
      <c r="V29" s="11">
        <v>0.6</v>
      </c>
      <c r="W29" s="7">
        <f t="shared" si="20"/>
        <v>87600</v>
      </c>
      <c r="X29" s="7">
        <f t="shared" si="21"/>
        <v>4.7721377738829664</v>
      </c>
      <c r="Y29" s="7">
        <f t="shared" si="22"/>
        <v>35040</v>
      </c>
      <c r="Z29" s="7">
        <f t="shared" si="23"/>
        <v>11.930344434707417</v>
      </c>
    </row>
    <row r="30" spans="1:26" x14ac:dyDescent="0.3">
      <c r="A30" s="129"/>
      <c r="B30" s="133"/>
      <c r="C30" s="134"/>
      <c r="D30" s="120"/>
      <c r="E30" s="120"/>
      <c r="F30" s="123" t="s">
        <v>46</v>
      </c>
      <c r="G30" s="123"/>
      <c r="H30" s="123"/>
      <c r="I30" s="11">
        <v>50</v>
      </c>
      <c r="J30" s="11">
        <v>15</v>
      </c>
      <c r="K30" s="9">
        <f t="shared" si="16"/>
        <v>0.7</v>
      </c>
      <c r="L30" s="11">
        <v>20</v>
      </c>
      <c r="M30" s="11">
        <v>2</v>
      </c>
      <c r="N30" s="9">
        <f t="shared" si="17"/>
        <v>0.9</v>
      </c>
      <c r="O30" s="11">
        <v>20000</v>
      </c>
      <c r="P30" s="11">
        <v>3000000</v>
      </c>
      <c r="Q30" s="11">
        <v>20</v>
      </c>
      <c r="R30" s="18">
        <v>0.03</v>
      </c>
      <c r="S30" s="7">
        <f t="shared" si="18"/>
        <v>201647.12279057747</v>
      </c>
      <c r="T30" s="11">
        <v>300000</v>
      </c>
      <c r="U30" s="7">
        <f t="shared" si="19"/>
        <v>501647.12279057747</v>
      </c>
      <c r="V30" s="11">
        <v>0.9</v>
      </c>
      <c r="W30" s="7">
        <f t="shared" si="20"/>
        <v>229950</v>
      </c>
      <c r="X30" s="7">
        <f t="shared" si="21"/>
        <v>2.1815486966322135</v>
      </c>
      <c r="Y30" s="7">
        <f t="shared" si="22"/>
        <v>118260</v>
      </c>
      <c r="Z30" s="7">
        <f t="shared" si="23"/>
        <v>4.2419002434515258</v>
      </c>
    </row>
    <row r="31" spans="1:26" x14ac:dyDescent="0.3">
      <c r="A31" s="130"/>
      <c r="B31" s="135"/>
      <c r="C31" s="136"/>
      <c r="D31" s="120"/>
      <c r="E31" s="120"/>
      <c r="F31" s="123" t="s">
        <v>28</v>
      </c>
      <c r="G31" s="123"/>
      <c r="H31" s="123"/>
      <c r="I31" s="11"/>
      <c r="J31" s="11"/>
      <c r="K31" s="9" t="str">
        <f t="shared" si="16"/>
        <v>0</v>
      </c>
      <c r="L31" s="11"/>
      <c r="M31" s="11"/>
      <c r="N31" s="9" t="str">
        <f t="shared" si="17"/>
        <v>0</v>
      </c>
      <c r="O31" s="11"/>
      <c r="P31" s="11"/>
      <c r="Q31" s="11"/>
      <c r="R31" s="18"/>
      <c r="S31" s="7" t="str">
        <f t="shared" si="18"/>
        <v>-</v>
      </c>
      <c r="T31" s="11"/>
      <c r="U31" s="7" t="str">
        <f t="shared" si="19"/>
        <v>-</v>
      </c>
      <c r="V31" s="11"/>
      <c r="W31" s="7">
        <f>IFERROR(I31*K31*O31*365*V31/1000, "-")</f>
        <v>0</v>
      </c>
      <c r="X31" s="7" t="str">
        <f t="shared" si="21"/>
        <v>0</v>
      </c>
      <c r="Y31" s="7">
        <f t="shared" si="22"/>
        <v>0</v>
      </c>
      <c r="Z31" s="7" t="str">
        <f t="shared" si="23"/>
        <v>0</v>
      </c>
    </row>
    <row r="32" spans="1:26" x14ac:dyDescent="0.3">
      <c r="A32" s="128" t="s">
        <v>12</v>
      </c>
      <c r="B32" s="131" t="s">
        <v>55</v>
      </c>
      <c r="C32" s="132"/>
      <c r="D32" s="120">
        <v>0.8</v>
      </c>
      <c r="E32" s="120">
        <v>0.8</v>
      </c>
      <c r="F32" s="11">
        <v>100000000</v>
      </c>
      <c r="G32" s="10">
        <f>IFERROR(F32*I33*D32/1000,"-")</f>
        <v>3600000</v>
      </c>
      <c r="H32" s="10">
        <f>IFERROR(L33*E32*F32/1000,"-")</f>
        <v>1180740.7407407407</v>
      </c>
      <c r="I32" s="12"/>
      <c r="J32" s="12"/>
      <c r="K32" s="12"/>
      <c r="L32" s="13"/>
      <c r="M32" s="13"/>
      <c r="N32" s="14"/>
      <c r="O32" s="13"/>
      <c r="P32" s="13"/>
      <c r="Q32" s="13"/>
      <c r="R32" s="14"/>
      <c r="S32" s="13"/>
      <c r="T32" s="13"/>
      <c r="U32" s="13"/>
      <c r="V32" s="13"/>
      <c r="W32" s="13"/>
      <c r="X32" s="13"/>
      <c r="Y32" s="13"/>
      <c r="Z32" s="13"/>
    </row>
    <row r="33" spans="1:26" x14ac:dyDescent="0.3">
      <c r="A33" s="129"/>
      <c r="B33" s="133"/>
      <c r="C33" s="134"/>
      <c r="D33" s="120"/>
      <c r="E33" s="120"/>
      <c r="F33" s="123" t="s">
        <v>47</v>
      </c>
      <c r="G33" s="123"/>
      <c r="H33" s="123"/>
      <c r="I33" s="19">
        <f>IFERROR((I34*O34+I35*O35+I36*O36+I37*O37+I38*O38+I39*O39)/SUM(O34:O39),"0")</f>
        <v>45</v>
      </c>
      <c r="J33" s="19">
        <f>IFERROR((J34*O34+J35*O35+J36*O36+J37*O37+J38*O38+J39*O39)/SUM(O34:O39),"0")</f>
        <v>11.296296296296296</v>
      </c>
      <c r="K33" s="9">
        <f>IFERROR((I33-J33)/I33,"0")</f>
        <v>0.74897119341563778</v>
      </c>
      <c r="L33" s="19">
        <f>IFERROR((L34*O34+L35*O35+L36*O36+L37*O37+L38*O38+L39*O39)/SUM(O34:O39),"0")</f>
        <v>14.75925925925926</v>
      </c>
      <c r="M33" s="19">
        <f>IFERROR((M34*O34+M35*O35+M36*O36+M37*O37+M38*O38+M39*O39)/SUM(O34:O39),"0")</f>
        <v>1.5</v>
      </c>
      <c r="N33" s="9">
        <f>IFERROR((L33-M33)/L33,"0")</f>
        <v>0.8983688833124216</v>
      </c>
      <c r="O33" s="13"/>
      <c r="P33" s="13"/>
      <c r="Q33" s="13"/>
      <c r="R33" s="14"/>
      <c r="S33" s="13"/>
      <c r="T33" s="13"/>
      <c r="U33" s="13"/>
      <c r="V33" s="13"/>
      <c r="W33" s="13"/>
      <c r="X33" s="10">
        <f>IFERROR((W34*X34+W35*X35+W36*X36+W37*X37+X38*W38+W39*X39)/SUM(W34:W39),"0")</f>
        <v>3.0090996850631675</v>
      </c>
      <c r="Y33" s="13"/>
      <c r="Z33" s="10">
        <f>IFERROR((Y34*Z34+Y35*Z35+Y36*Z36+Y37*Z37+Z38*Y38+Y39*Z39)/SUM(Y34:Y39),"0")</f>
        <v>7.6338584538526915</v>
      </c>
    </row>
    <row r="34" spans="1:26" x14ac:dyDescent="0.3">
      <c r="A34" s="129"/>
      <c r="B34" s="133"/>
      <c r="C34" s="134"/>
      <c r="D34" s="120"/>
      <c r="E34" s="120"/>
      <c r="F34" s="123" t="s">
        <v>42</v>
      </c>
      <c r="G34" s="123"/>
      <c r="H34" s="123"/>
      <c r="I34" s="11">
        <v>50</v>
      </c>
      <c r="J34" s="11">
        <v>10</v>
      </c>
      <c r="K34" s="9">
        <f>IFERROR((I34-J34)/I34,"0")</f>
        <v>0.8</v>
      </c>
      <c r="L34" s="11">
        <v>15</v>
      </c>
      <c r="M34" s="11">
        <v>1</v>
      </c>
      <c r="N34" s="9">
        <f>IFERROR((L34-M34)/L34,"0")</f>
        <v>0.93333333333333335</v>
      </c>
      <c r="O34" s="11">
        <v>50000</v>
      </c>
      <c r="P34" s="11">
        <v>10000000</v>
      </c>
      <c r="Q34" s="11">
        <v>20</v>
      </c>
      <c r="R34" s="18">
        <v>0.03</v>
      </c>
      <c r="S34" s="7">
        <f>IFERROR(P34/(((1+R34)^Q34-1)/(R34*(1+R34)^Q34)),"-")</f>
        <v>672157.07596859161</v>
      </c>
      <c r="T34" s="11">
        <v>1000000</v>
      </c>
      <c r="U34" s="7">
        <f>IFERROR(S34+T34, "-")</f>
        <v>1672157.0759685915</v>
      </c>
      <c r="V34" s="11">
        <v>0.8</v>
      </c>
      <c r="W34" s="7">
        <f>IFERROR(I34*K34*O34*365*V34/1000, "-")</f>
        <v>584000</v>
      </c>
      <c r="X34" s="7">
        <f>IFERROR(U34/W34,"0")</f>
        <v>2.86328266432978</v>
      </c>
      <c r="Y34" s="7">
        <f>IFERROR(L34*N34*365*V34*O34/1000,"-")</f>
        <v>204400</v>
      </c>
      <c r="Z34" s="7">
        <f>IFERROR(U34/Y34,"0")</f>
        <v>8.1808076123707991</v>
      </c>
    </row>
    <row r="35" spans="1:26" x14ac:dyDescent="0.3">
      <c r="A35" s="129"/>
      <c r="B35" s="133"/>
      <c r="C35" s="134"/>
      <c r="D35" s="120"/>
      <c r="E35" s="120"/>
      <c r="F35" s="123" t="s">
        <v>43</v>
      </c>
      <c r="G35" s="123"/>
      <c r="H35" s="123"/>
      <c r="I35" s="11">
        <v>40</v>
      </c>
      <c r="J35" s="11">
        <v>10</v>
      </c>
      <c r="K35" s="9">
        <f t="shared" ref="K35:K39" si="24">IFERROR((I35-J35)/I35,"0")</f>
        <v>0.75</v>
      </c>
      <c r="L35" s="11">
        <v>10</v>
      </c>
      <c r="M35" s="11">
        <v>2</v>
      </c>
      <c r="N35" s="9">
        <f t="shared" ref="N35:N39" si="25">IFERROR((L35-M35)/L35,"0")</f>
        <v>0.8</v>
      </c>
      <c r="O35" s="11">
        <v>10000</v>
      </c>
      <c r="P35" s="11">
        <v>2000000</v>
      </c>
      <c r="Q35" s="11">
        <v>20</v>
      </c>
      <c r="R35" s="18">
        <v>0.03</v>
      </c>
      <c r="S35" s="7">
        <f t="shared" ref="S35:S39" si="26">IFERROR(P35/(((1+R35)^Q35-1)/(R35*(1+R35)^Q35)),"-")</f>
        <v>134431.41519371831</v>
      </c>
      <c r="T35" s="11">
        <v>200000</v>
      </c>
      <c r="U35" s="7">
        <f t="shared" ref="U35:U39" si="27">IFERROR(S35+T35, "-")</f>
        <v>334431.41519371828</v>
      </c>
      <c r="V35" s="11">
        <v>0.9</v>
      </c>
      <c r="W35" s="7">
        <f t="shared" ref="W35:W38" si="28">IFERROR(I35*K35*O35*365*V35/1000, "-")</f>
        <v>98550</v>
      </c>
      <c r="X35" s="7">
        <f t="shared" ref="X35:X39" si="29">IFERROR(U35/W35,"0")</f>
        <v>3.3935201947612206</v>
      </c>
      <c r="Y35" s="7">
        <f t="shared" ref="Y35:Y39" si="30">IFERROR(L35*N35*365*V35*O35/1000,"-")</f>
        <v>26280</v>
      </c>
      <c r="Z35" s="7">
        <f t="shared" ref="Z35:Z39" si="31">IFERROR(U35/Y35,"0")</f>
        <v>12.725700730354577</v>
      </c>
    </row>
    <row r="36" spans="1:26" x14ac:dyDescent="0.3">
      <c r="A36" s="129"/>
      <c r="B36" s="133"/>
      <c r="C36" s="134"/>
      <c r="D36" s="120"/>
      <c r="E36" s="120"/>
      <c r="F36" s="123" t="s">
        <v>44</v>
      </c>
      <c r="G36" s="123"/>
      <c r="H36" s="123"/>
      <c r="I36" s="11">
        <v>45</v>
      </c>
      <c r="J36" s="11">
        <v>15</v>
      </c>
      <c r="K36" s="9">
        <f t="shared" si="24"/>
        <v>0.66666666666666663</v>
      </c>
      <c r="L36" s="11">
        <v>18</v>
      </c>
      <c r="M36" s="11">
        <v>1.5</v>
      </c>
      <c r="N36" s="9">
        <f t="shared" si="25"/>
        <v>0.91666666666666663</v>
      </c>
      <c r="O36" s="11">
        <v>8000</v>
      </c>
      <c r="P36" s="11">
        <v>1500000</v>
      </c>
      <c r="Q36" s="11">
        <v>20</v>
      </c>
      <c r="R36" s="18">
        <v>0.03</v>
      </c>
      <c r="S36" s="7">
        <f t="shared" si="26"/>
        <v>100823.56139528874</v>
      </c>
      <c r="T36" s="11">
        <v>180000</v>
      </c>
      <c r="U36" s="7">
        <f t="shared" si="27"/>
        <v>280823.56139528874</v>
      </c>
      <c r="V36" s="11">
        <v>0.75</v>
      </c>
      <c r="W36" s="7">
        <f t="shared" si="28"/>
        <v>65700</v>
      </c>
      <c r="X36" s="7">
        <f t="shared" si="29"/>
        <v>4.2743312236725837</v>
      </c>
      <c r="Y36" s="7">
        <f t="shared" si="30"/>
        <v>36135</v>
      </c>
      <c r="Z36" s="7">
        <f t="shared" si="31"/>
        <v>7.7715113157683335</v>
      </c>
    </row>
    <row r="37" spans="1:26" x14ac:dyDescent="0.3">
      <c r="A37" s="129"/>
      <c r="B37" s="133"/>
      <c r="C37" s="134"/>
      <c r="D37" s="120"/>
      <c r="E37" s="120"/>
      <c r="F37" s="123" t="s">
        <v>45</v>
      </c>
      <c r="G37" s="123"/>
      <c r="H37" s="123"/>
      <c r="I37" s="11">
        <v>30</v>
      </c>
      <c r="J37" s="11">
        <v>10</v>
      </c>
      <c r="K37" s="9">
        <f t="shared" si="24"/>
        <v>0.66666666666666663</v>
      </c>
      <c r="L37" s="11">
        <v>10</v>
      </c>
      <c r="M37" s="11">
        <v>2</v>
      </c>
      <c r="N37" s="9">
        <f t="shared" si="25"/>
        <v>0.8</v>
      </c>
      <c r="O37" s="11">
        <v>20000</v>
      </c>
      <c r="P37" s="11">
        <v>2500000</v>
      </c>
      <c r="Q37" s="11">
        <v>20</v>
      </c>
      <c r="R37" s="18">
        <v>0.03</v>
      </c>
      <c r="S37" s="7">
        <f t="shared" si="26"/>
        <v>168039.2689921479</v>
      </c>
      <c r="T37" s="11">
        <v>250000</v>
      </c>
      <c r="U37" s="7">
        <f t="shared" si="27"/>
        <v>418039.26899214787</v>
      </c>
      <c r="V37" s="11">
        <v>0.6</v>
      </c>
      <c r="W37" s="7">
        <f t="shared" si="28"/>
        <v>87600</v>
      </c>
      <c r="X37" s="7">
        <f t="shared" si="29"/>
        <v>4.7721377738829664</v>
      </c>
      <c r="Y37" s="7">
        <f t="shared" si="30"/>
        <v>35040</v>
      </c>
      <c r="Z37" s="7">
        <f t="shared" si="31"/>
        <v>11.930344434707417</v>
      </c>
    </row>
    <row r="38" spans="1:26" x14ac:dyDescent="0.3">
      <c r="A38" s="129"/>
      <c r="B38" s="133"/>
      <c r="C38" s="134"/>
      <c r="D38" s="120"/>
      <c r="E38" s="120"/>
      <c r="F38" s="123" t="s">
        <v>46</v>
      </c>
      <c r="G38" s="123"/>
      <c r="H38" s="123"/>
      <c r="I38" s="11">
        <v>50</v>
      </c>
      <c r="J38" s="11">
        <v>15</v>
      </c>
      <c r="K38" s="9">
        <f t="shared" si="24"/>
        <v>0.7</v>
      </c>
      <c r="L38" s="11">
        <v>20</v>
      </c>
      <c r="M38" s="11">
        <v>2</v>
      </c>
      <c r="N38" s="9">
        <f t="shared" si="25"/>
        <v>0.9</v>
      </c>
      <c r="O38" s="11">
        <v>20000</v>
      </c>
      <c r="P38" s="11">
        <v>3000000</v>
      </c>
      <c r="Q38" s="11">
        <v>20</v>
      </c>
      <c r="R38" s="18">
        <v>0.03</v>
      </c>
      <c r="S38" s="7">
        <f t="shared" si="26"/>
        <v>201647.12279057747</v>
      </c>
      <c r="T38" s="11">
        <v>300000</v>
      </c>
      <c r="U38" s="7">
        <f t="shared" si="27"/>
        <v>501647.12279057747</v>
      </c>
      <c r="V38" s="11">
        <v>0.9</v>
      </c>
      <c r="W38" s="7">
        <f t="shared" si="28"/>
        <v>229950</v>
      </c>
      <c r="X38" s="7">
        <f t="shared" si="29"/>
        <v>2.1815486966322135</v>
      </c>
      <c r="Y38" s="7">
        <f t="shared" si="30"/>
        <v>118260</v>
      </c>
      <c r="Z38" s="7">
        <f t="shared" si="31"/>
        <v>4.2419002434515258</v>
      </c>
    </row>
    <row r="39" spans="1:26" x14ac:dyDescent="0.3">
      <c r="A39" s="130"/>
      <c r="B39" s="135"/>
      <c r="C39" s="136"/>
      <c r="D39" s="120"/>
      <c r="E39" s="120"/>
      <c r="F39" s="123" t="s">
        <v>28</v>
      </c>
      <c r="G39" s="123"/>
      <c r="H39" s="123"/>
      <c r="I39" s="11"/>
      <c r="J39" s="11"/>
      <c r="K39" s="9" t="str">
        <f t="shared" si="24"/>
        <v>0</v>
      </c>
      <c r="L39" s="11"/>
      <c r="M39" s="11"/>
      <c r="N39" s="9" t="str">
        <f t="shared" si="25"/>
        <v>0</v>
      </c>
      <c r="O39" s="11"/>
      <c r="P39" s="11"/>
      <c r="Q39" s="11"/>
      <c r="R39" s="18"/>
      <c r="S39" s="7" t="str">
        <f t="shared" si="26"/>
        <v>-</v>
      </c>
      <c r="T39" s="11"/>
      <c r="U39" s="7" t="str">
        <f t="shared" si="27"/>
        <v>-</v>
      </c>
      <c r="V39" s="11"/>
      <c r="W39" s="7">
        <f>IFERROR(I39*K39*O39*365*V39/1000, "-")</f>
        <v>0</v>
      </c>
      <c r="X39" s="7" t="str">
        <f t="shared" si="29"/>
        <v>0</v>
      </c>
      <c r="Y39" s="7">
        <f t="shared" si="30"/>
        <v>0</v>
      </c>
      <c r="Z39" s="7" t="str">
        <f t="shared" si="31"/>
        <v>0</v>
      </c>
    </row>
    <row r="40" spans="1:26" x14ac:dyDescent="0.3">
      <c r="A40" s="128" t="s">
        <v>13</v>
      </c>
      <c r="B40" s="131" t="s">
        <v>55</v>
      </c>
      <c r="C40" s="132"/>
      <c r="D40" s="120">
        <v>0.8</v>
      </c>
      <c r="E40" s="120">
        <v>0.8</v>
      </c>
      <c r="F40" s="11">
        <v>100000000</v>
      </c>
      <c r="G40" s="10">
        <f>IFERROR(F40*I41*D40/1000,"-")</f>
        <v>3600000</v>
      </c>
      <c r="H40" s="10">
        <f>IFERROR(L41*E40*F40/1000,"-")</f>
        <v>1180740.7407407407</v>
      </c>
      <c r="I40" s="12"/>
      <c r="J40" s="12"/>
      <c r="K40" s="12"/>
      <c r="L40" s="13"/>
      <c r="M40" s="13"/>
      <c r="N40" s="14"/>
      <c r="O40" s="13"/>
      <c r="P40" s="13"/>
      <c r="Q40" s="13"/>
      <c r="R40" s="14"/>
      <c r="S40" s="13"/>
      <c r="T40" s="13"/>
      <c r="U40" s="13"/>
      <c r="V40" s="13"/>
      <c r="W40" s="13"/>
      <c r="X40" s="13"/>
      <c r="Y40" s="13"/>
      <c r="Z40" s="13"/>
    </row>
    <row r="41" spans="1:26" x14ac:dyDescent="0.3">
      <c r="A41" s="129"/>
      <c r="B41" s="133"/>
      <c r="C41" s="134"/>
      <c r="D41" s="120"/>
      <c r="E41" s="120"/>
      <c r="F41" s="123" t="s">
        <v>47</v>
      </c>
      <c r="G41" s="123"/>
      <c r="H41" s="123"/>
      <c r="I41" s="19">
        <f>IFERROR((I42*O42+I43*O43+I44*O44+I45*O45+I46*O46+I47*O47)/SUM(O42:O47),"0")</f>
        <v>45</v>
      </c>
      <c r="J41" s="19">
        <f>IFERROR((J42*O42+J43*O43+J44*O44+J45*O45+J46*O46+J47*O47)/SUM(O42:O47),"0")</f>
        <v>11.296296296296296</v>
      </c>
      <c r="K41" s="9">
        <f>IFERROR((I41-J41)/I41,"0")</f>
        <v>0.74897119341563778</v>
      </c>
      <c r="L41" s="19">
        <f>IFERROR((L42*O42+L43*O43+L44*O44+L45*O45+L46*O46+L47*O47)/SUM(O42:O47),"0")</f>
        <v>14.75925925925926</v>
      </c>
      <c r="M41" s="19">
        <f>IFERROR((M42*O42+M43*O43+M44*O44+M45*O45+M46*O46+M47*O47)/SUM(O42:O47),"0")</f>
        <v>1.5</v>
      </c>
      <c r="N41" s="9">
        <f>IFERROR((L41-M41)/L41,"0")</f>
        <v>0.8983688833124216</v>
      </c>
      <c r="O41" s="13"/>
      <c r="P41" s="13"/>
      <c r="Q41" s="13"/>
      <c r="R41" s="14"/>
      <c r="S41" s="13"/>
      <c r="T41" s="13"/>
      <c r="U41" s="13"/>
      <c r="V41" s="13"/>
      <c r="W41" s="13"/>
      <c r="X41" s="10">
        <f>IFERROR((W42*X42+W43*X43+W44*X44+W45*X45+X46*W46+W47*X47)/SUM(W42:W47),"0")</f>
        <v>3.0090996850631675</v>
      </c>
      <c r="Y41" s="13"/>
      <c r="Z41" s="10">
        <f>IFERROR((Y42*Z42+Y43*Z43+Y44*Z44+Y45*Z45+Z46*Y46+Y47*Z47)/SUM(Y42:Y47),"0")</f>
        <v>7.6338584538526915</v>
      </c>
    </row>
    <row r="42" spans="1:26" x14ac:dyDescent="0.3">
      <c r="A42" s="129"/>
      <c r="B42" s="133"/>
      <c r="C42" s="134"/>
      <c r="D42" s="120"/>
      <c r="E42" s="120"/>
      <c r="F42" s="123" t="s">
        <v>42</v>
      </c>
      <c r="G42" s="123"/>
      <c r="H42" s="123"/>
      <c r="I42" s="11">
        <v>50</v>
      </c>
      <c r="J42" s="11">
        <v>10</v>
      </c>
      <c r="K42" s="9">
        <f>IFERROR((I42-J42)/I42,"0")</f>
        <v>0.8</v>
      </c>
      <c r="L42" s="11">
        <v>15</v>
      </c>
      <c r="M42" s="11">
        <v>1</v>
      </c>
      <c r="N42" s="9">
        <f>IFERROR((L42-M42)/L42,"0")</f>
        <v>0.93333333333333335</v>
      </c>
      <c r="O42" s="11">
        <v>50000</v>
      </c>
      <c r="P42" s="11">
        <v>10000000</v>
      </c>
      <c r="Q42" s="11">
        <v>20</v>
      </c>
      <c r="R42" s="18">
        <v>0.03</v>
      </c>
      <c r="S42" s="7">
        <f>IFERROR(P42/(((1+R42)^Q42-1)/(R42*(1+R42)^Q42)),"-")</f>
        <v>672157.07596859161</v>
      </c>
      <c r="T42" s="11">
        <v>1000000</v>
      </c>
      <c r="U42" s="7">
        <f>IFERROR(S42+T42, "-")</f>
        <v>1672157.0759685915</v>
      </c>
      <c r="V42" s="11">
        <v>0.8</v>
      </c>
      <c r="W42" s="7">
        <f>IFERROR(I42*K42*O42*365*V42/1000, "-")</f>
        <v>584000</v>
      </c>
      <c r="X42" s="7">
        <f>IFERROR(U42/W42,"0")</f>
        <v>2.86328266432978</v>
      </c>
      <c r="Y42" s="7">
        <f>IFERROR(L42*N42*365*V42*O42/1000,"-")</f>
        <v>204400</v>
      </c>
      <c r="Z42" s="7">
        <f>IFERROR(U42/Y42,"0")</f>
        <v>8.1808076123707991</v>
      </c>
    </row>
    <row r="43" spans="1:26" x14ac:dyDescent="0.3">
      <c r="A43" s="129"/>
      <c r="B43" s="133"/>
      <c r="C43" s="134"/>
      <c r="D43" s="120"/>
      <c r="E43" s="120"/>
      <c r="F43" s="123" t="s">
        <v>43</v>
      </c>
      <c r="G43" s="123"/>
      <c r="H43" s="123"/>
      <c r="I43" s="11">
        <v>40</v>
      </c>
      <c r="J43" s="11">
        <v>10</v>
      </c>
      <c r="K43" s="9">
        <f t="shared" ref="K43:K47" si="32">IFERROR((I43-J43)/I43,"0")</f>
        <v>0.75</v>
      </c>
      <c r="L43" s="11">
        <v>10</v>
      </c>
      <c r="M43" s="11">
        <v>2</v>
      </c>
      <c r="N43" s="9">
        <f t="shared" ref="N43:N47" si="33">IFERROR((L43-M43)/L43,"0")</f>
        <v>0.8</v>
      </c>
      <c r="O43" s="11">
        <v>10000</v>
      </c>
      <c r="P43" s="11">
        <v>2000000</v>
      </c>
      <c r="Q43" s="11">
        <v>20</v>
      </c>
      <c r="R43" s="18">
        <v>0.03</v>
      </c>
      <c r="S43" s="7">
        <f t="shared" ref="S43:S47" si="34">IFERROR(P43/(((1+R43)^Q43-1)/(R43*(1+R43)^Q43)),"-")</f>
        <v>134431.41519371831</v>
      </c>
      <c r="T43" s="11">
        <v>200000</v>
      </c>
      <c r="U43" s="7">
        <f t="shared" ref="U43:U47" si="35">IFERROR(S43+T43, "-")</f>
        <v>334431.41519371828</v>
      </c>
      <c r="V43" s="11">
        <v>0.9</v>
      </c>
      <c r="W43" s="7">
        <f t="shared" ref="W43:W46" si="36">IFERROR(I43*K43*O43*365*V43/1000, "-")</f>
        <v>98550</v>
      </c>
      <c r="X43" s="7">
        <f t="shared" ref="X43:X47" si="37">IFERROR(U43/W43,"0")</f>
        <v>3.3935201947612206</v>
      </c>
      <c r="Y43" s="7">
        <f t="shared" ref="Y43:Y47" si="38">IFERROR(L43*N43*365*V43*O43/1000,"-")</f>
        <v>26280</v>
      </c>
      <c r="Z43" s="7">
        <f t="shared" ref="Z43:Z47" si="39">IFERROR(U43/Y43,"0")</f>
        <v>12.725700730354577</v>
      </c>
    </row>
    <row r="44" spans="1:26" x14ac:dyDescent="0.3">
      <c r="A44" s="129"/>
      <c r="B44" s="133"/>
      <c r="C44" s="134"/>
      <c r="D44" s="120"/>
      <c r="E44" s="120"/>
      <c r="F44" s="123" t="s">
        <v>44</v>
      </c>
      <c r="G44" s="123"/>
      <c r="H44" s="123"/>
      <c r="I44" s="11">
        <v>45</v>
      </c>
      <c r="J44" s="11">
        <v>15</v>
      </c>
      <c r="K44" s="9">
        <f t="shared" si="32"/>
        <v>0.66666666666666663</v>
      </c>
      <c r="L44" s="11">
        <v>18</v>
      </c>
      <c r="M44" s="11">
        <v>1.5</v>
      </c>
      <c r="N44" s="9">
        <f t="shared" si="33"/>
        <v>0.91666666666666663</v>
      </c>
      <c r="O44" s="11">
        <v>8000</v>
      </c>
      <c r="P44" s="11">
        <v>1500000</v>
      </c>
      <c r="Q44" s="11">
        <v>20</v>
      </c>
      <c r="R44" s="18">
        <v>0.03</v>
      </c>
      <c r="S44" s="7">
        <f t="shared" si="34"/>
        <v>100823.56139528874</v>
      </c>
      <c r="T44" s="11">
        <v>180000</v>
      </c>
      <c r="U44" s="7">
        <f t="shared" si="35"/>
        <v>280823.56139528874</v>
      </c>
      <c r="V44" s="11">
        <v>0.75</v>
      </c>
      <c r="W44" s="7">
        <f t="shared" si="36"/>
        <v>65700</v>
      </c>
      <c r="X44" s="7">
        <f t="shared" si="37"/>
        <v>4.2743312236725837</v>
      </c>
      <c r="Y44" s="7">
        <f t="shared" si="38"/>
        <v>36135</v>
      </c>
      <c r="Z44" s="7">
        <f t="shared" si="39"/>
        <v>7.7715113157683335</v>
      </c>
    </row>
    <row r="45" spans="1:26" x14ac:dyDescent="0.3">
      <c r="A45" s="129"/>
      <c r="B45" s="133"/>
      <c r="C45" s="134"/>
      <c r="D45" s="120"/>
      <c r="E45" s="120"/>
      <c r="F45" s="123" t="s">
        <v>45</v>
      </c>
      <c r="G45" s="123"/>
      <c r="H45" s="123"/>
      <c r="I45" s="11">
        <v>30</v>
      </c>
      <c r="J45" s="11">
        <v>10</v>
      </c>
      <c r="K45" s="9">
        <f t="shared" si="32"/>
        <v>0.66666666666666663</v>
      </c>
      <c r="L45" s="11">
        <v>10</v>
      </c>
      <c r="M45" s="11">
        <v>2</v>
      </c>
      <c r="N45" s="9">
        <f t="shared" si="33"/>
        <v>0.8</v>
      </c>
      <c r="O45" s="11">
        <v>20000</v>
      </c>
      <c r="P45" s="11">
        <v>2500000</v>
      </c>
      <c r="Q45" s="11">
        <v>20</v>
      </c>
      <c r="R45" s="18">
        <v>0.03</v>
      </c>
      <c r="S45" s="7">
        <f t="shared" si="34"/>
        <v>168039.2689921479</v>
      </c>
      <c r="T45" s="11">
        <v>250000</v>
      </c>
      <c r="U45" s="7">
        <f t="shared" si="35"/>
        <v>418039.26899214787</v>
      </c>
      <c r="V45" s="11">
        <v>0.6</v>
      </c>
      <c r="W45" s="7">
        <f t="shared" si="36"/>
        <v>87600</v>
      </c>
      <c r="X45" s="7">
        <f t="shared" si="37"/>
        <v>4.7721377738829664</v>
      </c>
      <c r="Y45" s="7">
        <f t="shared" si="38"/>
        <v>35040</v>
      </c>
      <c r="Z45" s="7">
        <f t="shared" si="39"/>
        <v>11.930344434707417</v>
      </c>
    </row>
    <row r="46" spans="1:26" x14ac:dyDescent="0.3">
      <c r="A46" s="129"/>
      <c r="B46" s="133"/>
      <c r="C46" s="134"/>
      <c r="D46" s="120"/>
      <c r="E46" s="120"/>
      <c r="F46" s="123" t="s">
        <v>46</v>
      </c>
      <c r="G46" s="123"/>
      <c r="H46" s="123"/>
      <c r="I46" s="11">
        <v>50</v>
      </c>
      <c r="J46" s="11">
        <v>15</v>
      </c>
      <c r="K46" s="9">
        <f t="shared" si="32"/>
        <v>0.7</v>
      </c>
      <c r="L46" s="11">
        <v>20</v>
      </c>
      <c r="M46" s="11">
        <v>2</v>
      </c>
      <c r="N46" s="9">
        <f t="shared" si="33"/>
        <v>0.9</v>
      </c>
      <c r="O46" s="11">
        <v>20000</v>
      </c>
      <c r="P46" s="11">
        <v>3000000</v>
      </c>
      <c r="Q46" s="11">
        <v>20</v>
      </c>
      <c r="R46" s="18">
        <v>0.03</v>
      </c>
      <c r="S46" s="7">
        <f t="shared" si="34"/>
        <v>201647.12279057747</v>
      </c>
      <c r="T46" s="11">
        <v>300000</v>
      </c>
      <c r="U46" s="7">
        <f t="shared" si="35"/>
        <v>501647.12279057747</v>
      </c>
      <c r="V46" s="11">
        <v>0.9</v>
      </c>
      <c r="W46" s="7">
        <f t="shared" si="36"/>
        <v>229950</v>
      </c>
      <c r="X46" s="7">
        <f t="shared" si="37"/>
        <v>2.1815486966322135</v>
      </c>
      <c r="Y46" s="7">
        <f t="shared" si="38"/>
        <v>118260</v>
      </c>
      <c r="Z46" s="7">
        <f t="shared" si="39"/>
        <v>4.2419002434515258</v>
      </c>
    </row>
    <row r="47" spans="1:26" x14ac:dyDescent="0.3">
      <c r="A47" s="130"/>
      <c r="B47" s="135"/>
      <c r="C47" s="136"/>
      <c r="D47" s="120"/>
      <c r="E47" s="120"/>
      <c r="F47" s="123" t="s">
        <v>28</v>
      </c>
      <c r="G47" s="123"/>
      <c r="H47" s="123"/>
      <c r="I47" s="11"/>
      <c r="J47" s="11"/>
      <c r="K47" s="9" t="str">
        <f t="shared" si="32"/>
        <v>0</v>
      </c>
      <c r="L47" s="11"/>
      <c r="M47" s="11"/>
      <c r="N47" s="9" t="str">
        <f t="shared" si="33"/>
        <v>0</v>
      </c>
      <c r="O47" s="11"/>
      <c r="P47" s="11"/>
      <c r="Q47" s="11"/>
      <c r="R47" s="18"/>
      <c r="S47" s="7" t="str">
        <f t="shared" si="34"/>
        <v>-</v>
      </c>
      <c r="T47" s="11"/>
      <c r="U47" s="7" t="str">
        <f t="shared" si="35"/>
        <v>-</v>
      </c>
      <c r="V47" s="11"/>
      <c r="W47" s="7">
        <f>IFERROR(I47*K47*O47*365*V47/1000, "-")</f>
        <v>0</v>
      </c>
      <c r="X47" s="7" t="str">
        <f t="shared" si="37"/>
        <v>0</v>
      </c>
      <c r="Y47" s="7">
        <f t="shared" si="38"/>
        <v>0</v>
      </c>
      <c r="Z47" s="7" t="str">
        <f t="shared" si="39"/>
        <v>0</v>
      </c>
    </row>
    <row r="48" spans="1:26" x14ac:dyDescent="0.3">
      <c r="A48" s="8" t="s">
        <v>14</v>
      </c>
      <c r="B48" s="137"/>
      <c r="C48" s="138"/>
      <c r="D48" s="24"/>
      <c r="E48" s="24"/>
      <c r="F48" s="24"/>
      <c r="G48" s="24"/>
      <c r="H48" s="24"/>
      <c r="I48" s="23"/>
      <c r="J48" s="23"/>
      <c r="K48" s="25"/>
      <c r="L48" s="23"/>
      <c r="M48" s="23"/>
      <c r="N48" s="25"/>
      <c r="O48" s="26"/>
      <c r="P48" s="23"/>
      <c r="Q48" s="23"/>
      <c r="R48" s="25"/>
      <c r="S48" s="23"/>
      <c r="T48" s="23"/>
      <c r="U48" s="23"/>
      <c r="V48" s="25"/>
      <c r="W48" s="23"/>
      <c r="X48" s="23"/>
      <c r="Y48" s="23"/>
      <c r="Z48" s="23"/>
    </row>
    <row r="49" spans="1:26" x14ac:dyDescent="0.3">
      <c r="A49" s="8" t="s">
        <v>15</v>
      </c>
      <c r="B49" s="137"/>
      <c r="C49" s="138"/>
      <c r="D49" s="24"/>
      <c r="E49" s="24"/>
      <c r="F49" s="24"/>
      <c r="G49" s="24"/>
      <c r="H49" s="24"/>
      <c r="I49" s="23"/>
      <c r="J49" s="23"/>
      <c r="K49" s="25"/>
      <c r="L49" s="23"/>
      <c r="M49" s="23"/>
      <c r="N49" s="25"/>
      <c r="O49" s="26"/>
      <c r="P49" s="23"/>
      <c r="Q49" s="23"/>
      <c r="R49" s="25"/>
      <c r="S49" s="23"/>
      <c r="T49" s="23"/>
      <c r="U49" s="23"/>
      <c r="V49" s="25"/>
      <c r="W49" s="23"/>
      <c r="X49" s="23"/>
      <c r="Y49" s="23"/>
      <c r="Z49" s="23"/>
    </row>
    <row r="50" spans="1:26" x14ac:dyDescent="0.3">
      <c r="A50" s="8" t="s">
        <v>16</v>
      </c>
      <c r="B50" s="137"/>
      <c r="C50" s="138"/>
      <c r="D50" s="24"/>
      <c r="E50" s="24"/>
      <c r="F50" s="24"/>
      <c r="G50" s="24"/>
      <c r="H50" s="24"/>
      <c r="I50" s="23"/>
      <c r="J50" s="23"/>
      <c r="K50" s="25"/>
      <c r="L50" s="23"/>
      <c r="M50" s="23"/>
      <c r="N50" s="25"/>
      <c r="O50" s="26"/>
      <c r="P50" s="23"/>
      <c r="Q50" s="23"/>
      <c r="R50" s="25"/>
      <c r="S50" s="23"/>
      <c r="T50" s="23"/>
      <c r="U50" s="23"/>
      <c r="V50" s="25"/>
      <c r="W50" s="23"/>
      <c r="X50" s="23"/>
      <c r="Y50" s="23"/>
      <c r="Z50" s="23"/>
    </row>
    <row r="51" spans="1:26" x14ac:dyDescent="0.3">
      <c r="A51" s="8" t="s">
        <v>17</v>
      </c>
      <c r="B51" s="137"/>
      <c r="C51" s="138"/>
      <c r="D51" s="24"/>
      <c r="E51" s="24"/>
      <c r="F51" s="24"/>
      <c r="G51" s="24"/>
      <c r="H51" s="24"/>
      <c r="I51" s="23"/>
      <c r="J51" s="23"/>
      <c r="K51" s="25"/>
      <c r="L51" s="23"/>
      <c r="M51" s="23"/>
      <c r="N51" s="25"/>
      <c r="O51" s="26"/>
      <c r="P51" s="23"/>
      <c r="Q51" s="23"/>
      <c r="R51" s="25"/>
      <c r="S51" s="23"/>
      <c r="T51" s="23"/>
      <c r="U51" s="23"/>
      <c r="V51" s="25"/>
      <c r="W51" s="23"/>
      <c r="X51" s="23"/>
      <c r="Y51" s="23"/>
      <c r="Z51" s="23"/>
    </row>
    <row r="52" spans="1:26" ht="28.8" x14ac:dyDescent="0.3">
      <c r="A52" s="8" t="s">
        <v>18</v>
      </c>
      <c r="B52" s="137"/>
      <c r="C52" s="138"/>
      <c r="D52" s="24"/>
      <c r="E52" s="24"/>
      <c r="F52" s="24"/>
      <c r="G52" s="24"/>
      <c r="H52" s="24"/>
      <c r="I52" s="23"/>
      <c r="J52" s="23"/>
      <c r="K52" s="25"/>
      <c r="L52" s="23"/>
      <c r="M52" s="23"/>
      <c r="N52" s="25"/>
      <c r="O52" s="26"/>
      <c r="P52" s="23"/>
      <c r="Q52" s="23"/>
      <c r="R52" s="25"/>
      <c r="S52" s="23"/>
      <c r="T52" s="23"/>
      <c r="U52" s="23"/>
      <c r="V52" s="25"/>
      <c r="W52" s="23"/>
      <c r="X52" s="23"/>
      <c r="Y52" s="23"/>
      <c r="Z52" s="23"/>
    </row>
    <row r="53" spans="1:26" ht="28.8" x14ac:dyDescent="0.3">
      <c r="A53" s="8" t="s">
        <v>19</v>
      </c>
      <c r="B53" s="137"/>
      <c r="C53" s="138"/>
      <c r="D53" s="24"/>
      <c r="E53" s="24"/>
      <c r="F53" s="24"/>
      <c r="G53" s="24"/>
      <c r="H53" s="24"/>
      <c r="I53" s="23"/>
      <c r="J53" s="23"/>
      <c r="K53" s="25"/>
      <c r="L53" s="23"/>
      <c r="M53" s="23"/>
      <c r="N53" s="25"/>
      <c r="O53" s="26"/>
      <c r="P53" s="23"/>
      <c r="Q53" s="23"/>
      <c r="R53" s="25"/>
      <c r="S53" s="23"/>
      <c r="T53" s="23"/>
      <c r="U53" s="23"/>
      <c r="V53" s="25"/>
      <c r="W53" s="23"/>
      <c r="X53" s="23"/>
      <c r="Y53" s="23"/>
      <c r="Z53" s="23"/>
    </row>
    <row r="54" spans="1:26" x14ac:dyDescent="0.3">
      <c r="A54" s="8" t="s">
        <v>20</v>
      </c>
      <c r="B54" s="137"/>
      <c r="C54" s="138"/>
      <c r="D54" s="24"/>
      <c r="E54" s="24"/>
      <c r="F54" s="24"/>
      <c r="G54" s="24"/>
      <c r="H54" s="24"/>
      <c r="I54" s="23"/>
      <c r="J54" s="23"/>
      <c r="K54" s="25"/>
      <c r="L54" s="23"/>
      <c r="M54" s="23"/>
      <c r="N54" s="25"/>
      <c r="O54" s="26"/>
      <c r="P54" s="23"/>
      <c r="Q54" s="23"/>
      <c r="R54" s="25"/>
      <c r="S54" s="23"/>
      <c r="T54" s="23"/>
      <c r="U54" s="23"/>
      <c r="V54" s="25"/>
      <c r="W54" s="23"/>
      <c r="X54" s="23"/>
      <c r="Y54" s="23"/>
      <c r="Z54" s="23"/>
    </row>
    <row r="55" spans="1:26" x14ac:dyDescent="0.3">
      <c r="A55" s="23" t="s">
        <v>56</v>
      </c>
      <c r="B55" s="137"/>
      <c r="C55" s="138"/>
      <c r="D55" s="24"/>
      <c r="E55" s="24"/>
      <c r="F55" s="24"/>
      <c r="G55" s="24"/>
      <c r="H55" s="24"/>
      <c r="I55" s="23"/>
      <c r="J55" s="23"/>
      <c r="K55" s="25"/>
      <c r="L55" s="23"/>
      <c r="M55" s="23"/>
      <c r="N55" s="25"/>
      <c r="O55" s="26"/>
      <c r="P55" s="23"/>
      <c r="Q55" s="23"/>
      <c r="R55" s="25"/>
      <c r="S55" s="23"/>
      <c r="T55" s="23"/>
      <c r="U55" s="23"/>
      <c r="V55" s="25"/>
      <c r="W55" s="23"/>
      <c r="X55" s="23"/>
      <c r="Y55" s="23"/>
      <c r="Z55" s="23"/>
    </row>
  </sheetData>
  <mergeCells count="78">
    <mergeCell ref="B55:C55"/>
    <mergeCell ref="A32:A39"/>
    <mergeCell ref="B32:C39"/>
    <mergeCell ref="A40:A47"/>
    <mergeCell ref="B40:C47"/>
    <mergeCell ref="B48:C48"/>
    <mergeCell ref="B49:C49"/>
    <mergeCell ref="B50:C50"/>
    <mergeCell ref="B51:C51"/>
    <mergeCell ref="B52:C52"/>
    <mergeCell ref="B53:C53"/>
    <mergeCell ref="B54:C54"/>
    <mergeCell ref="D16:D23"/>
    <mergeCell ref="E16:E23"/>
    <mergeCell ref="F17:H17"/>
    <mergeCell ref="F18:H18"/>
    <mergeCell ref="F19:H19"/>
    <mergeCell ref="F20:H20"/>
    <mergeCell ref="F21:H21"/>
    <mergeCell ref="F22:H22"/>
    <mergeCell ref="F23:H23"/>
    <mergeCell ref="A8:A15"/>
    <mergeCell ref="B8:C15"/>
    <mergeCell ref="A16:A23"/>
    <mergeCell ref="B16:C23"/>
    <mergeCell ref="A24:A31"/>
    <mergeCell ref="B24:C31"/>
    <mergeCell ref="F47:H47"/>
    <mergeCell ref="F39:H39"/>
    <mergeCell ref="D40:D47"/>
    <mergeCell ref="E40:E47"/>
    <mergeCell ref="F41:H41"/>
    <mergeCell ref="F42:H42"/>
    <mergeCell ref="F43:H43"/>
    <mergeCell ref="F44:H44"/>
    <mergeCell ref="F45:H45"/>
    <mergeCell ref="F46:H46"/>
    <mergeCell ref="F31:H31"/>
    <mergeCell ref="D32:D39"/>
    <mergeCell ref="E32:E39"/>
    <mergeCell ref="F33:H33"/>
    <mergeCell ref="F34:H34"/>
    <mergeCell ref="F35:H35"/>
    <mergeCell ref="F36:H36"/>
    <mergeCell ref="F37:H37"/>
    <mergeCell ref="F38:H38"/>
    <mergeCell ref="D24:D31"/>
    <mergeCell ref="E24:E31"/>
    <mergeCell ref="F25:H25"/>
    <mergeCell ref="F26:H26"/>
    <mergeCell ref="F27:H27"/>
    <mergeCell ref="F28:H28"/>
    <mergeCell ref="F29:H29"/>
    <mergeCell ref="O6:Z6"/>
    <mergeCell ref="F30:H30"/>
    <mergeCell ref="F15:H15"/>
    <mergeCell ref="F9:H9"/>
    <mergeCell ref="F10:H10"/>
    <mergeCell ref="F11:H11"/>
    <mergeCell ref="F12:H12"/>
    <mergeCell ref="F13:H13"/>
    <mergeCell ref="F14:H14"/>
    <mergeCell ref="D8:D15"/>
    <mergeCell ref="E8:E15"/>
    <mergeCell ref="A5:E5"/>
    <mergeCell ref="F5:H5"/>
    <mergeCell ref="I5:Z5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L6:M6"/>
    <mergeCell ref="N6:N7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1"/>
  <sheetViews>
    <sheetView tabSelected="1" topLeftCell="F3" workbookViewId="0">
      <selection activeCell="Q7" sqref="Q7"/>
    </sheetView>
  </sheetViews>
  <sheetFormatPr defaultRowHeight="14.4" x14ac:dyDescent="0.3"/>
  <cols>
    <col min="1" max="2" width="30.44140625" customWidth="1"/>
    <col min="3" max="7" width="21.6640625" customWidth="1"/>
    <col min="11" max="11" width="28.6640625" customWidth="1"/>
  </cols>
  <sheetData>
    <row r="1" spans="1:7" x14ac:dyDescent="0.3">
      <c r="A1" t="s">
        <v>150</v>
      </c>
    </row>
    <row r="2" spans="1:7" x14ac:dyDescent="0.3">
      <c r="C2" s="65"/>
      <c r="D2" s="65"/>
      <c r="E2" s="65"/>
      <c r="F2" s="65"/>
      <c r="G2" s="65"/>
    </row>
    <row r="3" spans="1:7" x14ac:dyDescent="0.3">
      <c r="A3" s="57" t="s">
        <v>132</v>
      </c>
      <c r="B3" s="57"/>
    </row>
    <row r="4" spans="1:7" ht="15" customHeight="1" x14ac:dyDescent="0.3">
      <c r="A4" s="146"/>
      <c r="B4" s="139" t="s">
        <v>152</v>
      </c>
      <c r="C4" s="139" t="s">
        <v>143</v>
      </c>
      <c r="D4" s="139" t="s">
        <v>151</v>
      </c>
      <c r="E4" s="139" t="s">
        <v>142</v>
      </c>
      <c r="F4" s="139" t="s">
        <v>141</v>
      </c>
      <c r="G4" s="139" t="s">
        <v>144</v>
      </c>
    </row>
    <row r="5" spans="1:7" ht="18.75" customHeight="1" x14ac:dyDescent="0.3">
      <c r="A5" s="147"/>
      <c r="B5" s="140"/>
      <c r="C5" s="140"/>
      <c r="D5" s="140"/>
      <c r="E5" s="140"/>
      <c r="F5" s="140"/>
      <c r="G5" s="140"/>
    </row>
    <row r="6" spans="1:7" x14ac:dyDescent="0.3">
      <c r="A6" s="58" t="s">
        <v>133</v>
      </c>
      <c r="B6" s="64">
        <v>2119</v>
      </c>
      <c r="C6" s="64">
        <v>1982.21</v>
      </c>
      <c r="D6" s="64">
        <v>1064</v>
      </c>
      <c r="E6" s="64">
        <v>5302.29</v>
      </c>
      <c r="F6" s="64">
        <v>3593</v>
      </c>
      <c r="G6" s="64">
        <v>867.22</v>
      </c>
    </row>
    <row r="7" spans="1:7" x14ac:dyDescent="0.3">
      <c r="A7" s="58" t="s">
        <v>161</v>
      </c>
      <c r="B7" s="64">
        <v>21</v>
      </c>
      <c r="C7" s="64">
        <v>20</v>
      </c>
      <c r="D7" s="65">
        <v>11</v>
      </c>
      <c r="E7" s="64">
        <v>53</v>
      </c>
      <c r="F7" s="64">
        <v>36</v>
      </c>
      <c r="G7" s="64">
        <v>9</v>
      </c>
    </row>
    <row r="8" spans="1:7" x14ac:dyDescent="0.3">
      <c r="A8" s="58" t="s">
        <v>134</v>
      </c>
      <c r="B8" s="76">
        <v>2.6</v>
      </c>
      <c r="C8" s="76">
        <v>3.3</v>
      </c>
      <c r="D8" s="76">
        <v>6.43</v>
      </c>
      <c r="E8" s="76">
        <v>6.82</v>
      </c>
      <c r="F8" s="76">
        <v>7.04</v>
      </c>
      <c r="G8" s="76">
        <v>48.18</v>
      </c>
    </row>
    <row r="9" spans="1:7" x14ac:dyDescent="0.3">
      <c r="A9" s="71" t="s">
        <v>155</v>
      </c>
      <c r="B9" s="73">
        <f>GCD(B7,C7,D7,E7,F7,G7)</f>
        <v>1</v>
      </c>
      <c r="C9" s="70"/>
      <c r="D9" s="70"/>
      <c r="E9" s="70"/>
      <c r="F9" s="70"/>
      <c r="G9" s="70"/>
    </row>
    <row r="10" spans="1:7" x14ac:dyDescent="0.3">
      <c r="A10" s="71" t="s">
        <v>154</v>
      </c>
      <c r="B10" s="72">
        <f>+B7</f>
        <v>21</v>
      </c>
      <c r="C10" s="70">
        <f>+B7+C7</f>
        <v>41</v>
      </c>
      <c r="D10" s="70">
        <f>+D7+C10</f>
        <v>52</v>
      </c>
      <c r="E10" s="70">
        <f t="shared" ref="E10:G10" si="0">+E7+D10</f>
        <v>105</v>
      </c>
      <c r="F10" s="70">
        <f t="shared" si="0"/>
        <v>141</v>
      </c>
      <c r="G10" s="70">
        <f t="shared" si="0"/>
        <v>150</v>
      </c>
    </row>
    <row r="11" spans="1:7" x14ac:dyDescent="0.3">
      <c r="A11" s="68"/>
      <c r="B11" s="68"/>
      <c r="C11" s="70"/>
      <c r="D11" s="70"/>
      <c r="E11" s="70"/>
      <c r="F11" s="70"/>
      <c r="G11" s="70"/>
    </row>
    <row r="12" spans="1:7" x14ac:dyDescent="0.3">
      <c r="D12" s="67"/>
      <c r="E12" s="67"/>
      <c r="F12" s="67"/>
      <c r="G12" s="67"/>
    </row>
    <row r="13" spans="1:7" ht="15" customHeight="1" x14ac:dyDescent="0.3">
      <c r="A13" s="57" t="s">
        <v>135</v>
      </c>
      <c r="B13" s="57"/>
      <c r="C13" s="67"/>
    </row>
    <row r="14" spans="1:7" x14ac:dyDescent="0.3">
      <c r="A14" s="141"/>
      <c r="B14" s="69"/>
      <c r="C14" s="143" t="s">
        <v>153</v>
      </c>
      <c r="D14" s="143"/>
      <c r="E14" s="143"/>
      <c r="F14" s="143"/>
      <c r="G14" s="143"/>
    </row>
    <row r="15" spans="1:7" ht="15" customHeight="1" x14ac:dyDescent="0.3">
      <c r="A15" s="142"/>
      <c r="B15" s="144" t="s">
        <v>152</v>
      </c>
      <c r="C15" s="144" t="s">
        <v>143</v>
      </c>
      <c r="D15" s="144" t="s">
        <v>151</v>
      </c>
      <c r="E15" s="144" t="s">
        <v>142</v>
      </c>
      <c r="F15" s="144" t="s">
        <v>141</v>
      </c>
      <c r="G15" s="144" t="s">
        <v>144</v>
      </c>
    </row>
    <row r="16" spans="1:7" ht="21.75" customHeight="1" x14ac:dyDescent="0.3">
      <c r="A16" s="59" t="s">
        <v>136</v>
      </c>
      <c r="B16" s="145"/>
      <c r="C16" s="145"/>
      <c r="D16" s="145"/>
      <c r="E16" s="145"/>
      <c r="F16" s="145"/>
      <c r="G16" s="145"/>
    </row>
    <row r="17" spans="1:7" x14ac:dyDescent="0.3">
      <c r="A17" s="66">
        <f>+$B$9</f>
        <v>1</v>
      </c>
      <c r="B17" s="78">
        <v>2.6</v>
      </c>
      <c r="C17" s="78"/>
      <c r="D17" s="78"/>
      <c r="E17" s="78"/>
      <c r="F17" s="78"/>
      <c r="G17" s="78"/>
    </row>
    <row r="18" spans="1:7" x14ac:dyDescent="0.3">
      <c r="A18" s="66">
        <f>+A17+$B$9</f>
        <v>2</v>
      </c>
      <c r="B18" s="78">
        <v>2.6</v>
      </c>
      <c r="C18" s="78"/>
      <c r="D18" s="78"/>
      <c r="E18" s="78"/>
      <c r="F18" s="78"/>
      <c r="G18" s="78"/>
    </row>
    <row r="19" spans="1:7" x14ac:dyDescent="0.3">
      <c r="A19" s="66">
        <f t="shared" ref="A19:A82" si="1">+A18+$B$9</f>
        <v>3</v>
      </c>
      <c r="B19" s="78">
        <v>2.6</v>
      </c>
      <c r="C19" s="78"/>
      <c r="D19" s="78"/>
      <c r="E19" s="78"/>
      <c r="F19" s="78"/>
      <c r="G19" s="78"/>
    </row>
    <row r="20" spans="1:7" x14ac:dyDescent="0.3">
      <c r="A20" s="66">
        <f t="shared" si="1"/>
        <v>4</v>
      </c>
      <c r="B20" s="78">
        <v>2.6</v>
      </c>
      <c r="C20" s="78"/>
      <c r="D20" s="78"/>
      <c r="E20" s="78"/>
      <c r="F20" s="78"/>
      <c r="G20" s="78"/>
    </row>
    <row r="21" spans="1:7" x14ac:dyDescent="0.3">
      <c r="A21" s="66">
        <f t="shared" si="1"/>
        <v>5</v>
      </c>
      <c r="B21" s="78">
        <v>2.6</v>
      </c>
      <c r="C21" s="78"/>
      <c r="D21" s="78"/>
      <c r="E21" s="78"/>
      <c r="F21" s="78"/>
      <c r="G21" s="78"/>
    </row>
    <row r="22" spans="1:7" x14ac:dyDescent="0.3">
      <c r="A22" s="66">
        <f t="shared" si="1"/>
        <v>6</v>
      </c>
      <c r="B22" s="78">
        <v>2.6</v>
      </c>
      <c r="C22" s="78"/>
      <c r="D22" s="78"/>
      <c r="E22" s="78"/>
      <c r="F22" s="78"/>
      <c r="G22" s="78"/>
    </row>
    <row r="23" spans="1:7" x14ac:dyDescent="0.3">
      <c r="A23" s="66">
        <f t="shared" si="1"/>
        <v>7</v>
      </c>
      <c r="B23" s="78">
        <v>2.6</v>
      </c>
      <c r="C23" s="78"/>
      <c r="D23" s="78"/>
      <c r="E23" s="78"/>
      <c r="F23" s="78"/>
      <c r="G23" s="78"/>
    </row>
    <row r="24" spans="1:7" x14ac:dyDescent="0.3">
      <c r="A24" s="66">
        <f t="shared" si="1"/>
        <v>8</v>
      </c>
      <c r="B24" s="78">
        <v>2.6</v>
      </c>
      <c r="C24" s="78"/>
      <c r="D24" s="78"/>
      <c r="E24" s="78"/>
      <c r="F24" s="78"/>
      <c r="G24" s="78"/>
    </row>
    <row r="25" spans="1:7" x14ac:dyDescent="0.3">
      <c r="A25" s="66">
        <f t="shared" si="1"/>
        <v>9</v>
      </c>
      <c r="B25" s="78">
        <v>2.6</v>
      </c>
      <c r="C25" s="78"/>
      <c r="D25" s="78"/>
      <c r="E25" s="78"/>
      <c r="F25" s="78"/>
      <c r="G25" s="78"/>
    </row>
    <row r="26" spans="1:7" x14ac:dyDescent="0.3">
      <c r="A26" s="66">
        <f t="shared" si="1"/>
        <v>10</v>
      </c>
      <c r="B26" s="78">
        <v>2.6</v>
      </c>
      <c r="C26" s="78"/>
      <c r="D26" s="78"/>
      <c r="E26" s="78"/>
      <c r="F26" s="78"/>
      <c r="G26" s="78"/>
    </row>
    <row r="27" spans="1:7" x14ac:dyDescent="0.3">
      <c r="A27" s="66">
        <f t="shared" si="1"/>
        <v>11</v>
      </c>
      <c r="B27" s="78">
        <v>2.6</v>
      </c>
      <c r="C27" s="78"/>
      <c r="D27" s="78"/>
      <c r="E27" s="78"/>
      <c r="F27" s="78"/>
      <c r="G27" s="78"/>
    </row>
    <row r="28" spans="1:7" x14ac:dyDescent="0.3">
      <c r="A28" s="66">
        <f t="shared" si="1"/>
        <v>12</v>
      </c>
      <c r="B28" s="78">
        <v>2.6</v>
      </c>
      <c r="C28" s="78"/>
      <c r="D28" s="78"/>
      <c r="E28" s="78"/>
      <c r="F28" s="78"/>
      <c r="G28" s="78"/>
    </row>
    <row r="29" spans="1:7" x14ac:dyDescent="0.3">
      <c r="A29" s="66">
        <f t="shared" si="1"/>
        <v>13</v>
      </c>
      <c r="B29" s="78">
        <v>2.6</v>
      </c>
      <c r="C29" s="78"/>
      <c r="D29" s="78"/>
      <c r="E29" s="78"/>
      <c r="F29" s="78"/>
      <c r="G29" s="78"/>
    </row>
    <row r="30" spans="1:7" x14ac:dyDescent="0.3">
      <c r="A30" s="66">
        <f t="shared" si="1"/>
        <v>14</v>
      </c>
      <c r="B30" s="78">
        <v>2.6</v>
      </c>
      <c r="C30" s="78"/>
      <c r="D30" s="78"/>
      <c r="E30" s="78"/>
      <c r="F30" s="78"/>
      <c r="G30" s="78"/>
    </row>
    <row r="31" spans="1:7" x14ac:dyDescent="0.3">
      <c r="A31" s="66">
        <f t="shared" si="1"/>
        <v>15</v>
      </c>
      <c r="B31" s="78">
        <v>2.6</v>
      </c>
      <c r="C31" s="78"/>
      <c r="D31" s="78"/>
      <c r="E31" s="78"/>
      <c r="F31" s="78"/>
      <c r="G31" s="78"/>
    </row>
    <row r="32" spans="1:7" x14ac:dyDescent="0.3">
      <c r="A32" s="66">
        <f t="shared" si="1"/>
        <v>16</v>
      </c>
      <c r="B32" s="78">
        <v>2.6</v>
      </c>
      <c r="C32" s="78"/>
      <c r="D32" s="78"/>
      <c r="E32" s="78"/>
      <c r="F32" s="78"/>
      <c r="G32" s="78"/>
    </row>
    <row r="33" spans="1:7" x14ac:dyDescent="0.3">
      <c r="A33" s="66">
        <f t="shared" si="1"/>
        <v>17</v>
      </c>
      <c r="B33" s="78">
        <v>2.6</v>
      </c>
      <c r="C33" s="78"/>
      <c r="D33" s="78"/>
      <c r="E33" s="78"/>
      <c r="F33" s="78"/>
      <c r="G33" s="78"/>
    </row>
    <row r="34" spans="1:7" x14ac:dyDescent="0.3">
      <c r="A34" s="66">
        <f t="shared" si="1"/>
        <v>18</v>
      </c>
      <c r="B34" s="78">
        <v>2.6</v>
      </c>
      <c r="C34" s="78"/>
      <c r="D34" s="78"/>
      <c r="E34" s="78"/>
      <c r="F34" s="78"/>
      <c r="G34" s="78"/>
    </row>
    <row r="35" spans="1:7" x14ac:dyDescent="0.3">
      <c r="A35" s="66">
        <f t="shared" si="1"/>
        <v>19</v>
      </c>
      <c r="B35" s="78">
        <v>2.6</v>
      </c>
      <c r="C35" s="78"/>
      <c r="D35" s="78"/>
      <c r="E35" s="78"/>
      <c r="F35" s="78"/>
      <c r="G35" s="78"/>
    </row>
    <row r="36" spans="1:7" x14ac:dyDescent="0.3">
      <c r="A36" s="66">
        <f t="shared" si="1"/>
        <v>20</v>
      </c>
      <c r="B36" s="78">
        <v>2.6</v>
      </c>
      <c r="C36" s="78"/>
      <c r="D36" s="78"/>
      <c r="E36" s="78"/>
      <c r="F36" s="78"/>
      <c r="G36" s="78"/>
    </row>
    <row r="37" spans="1:7" x14ac:dyDescent="0.3">
      <c r="A37" s="66">
        <f t="shared" si="1"/>
        <v>21</v>
      </c>
      <c r="B37" s="78">
        <v>2.6</v>
      </c>
      <c r="C37" s="78"/>
      <c r="D37" s="78"/>
      <c r="E37" s="78"/>
      <c r="F37" s="78"/>
      <c r="G37" s="78"/>
    </row>
    <row r="38" spans="1:7" x14ac:dyDescent="0.3">
      <c r="A38" s="66">
        <f t="shared" si="1"/>
        <v>22</v>
      </c>
      <c r="B38" s="66"/>
      <c r="C38" s="78">
        <v>3.3</v>
      </c>
      <c r="D38" s="78"/>
      <c r="E38" s="78"/>
      <c r="F38" s="78"/>
      <c r="G38" s="78"/>
    </row>
    <row r="39" spans="1:7" x14ac:dyDescent="0.3">
      <c r="A39" s="66">
        <f t="shared" si="1"/>
        <v>23</v>
      </c>
      <c r="B39" s="66"/>
      <c r="C39" s="78">
        <v>3.3</v>
      </c>
      <c r="D39" s="78"/>
      <c r="E39" s="78"/>
      <c r="F39" s="78"/>
      <c r="G39" s="78"/>
    </row>
    <row r="40" spans="1:7" x14ac:dyDescent="0.3">
      <c r="A40" s="66">
        <f t="shared" si="1"/>
        <v>24</v>
      </c>
      <c r="B40" s="66"/>
      <c r="C40" s="78">
        <v>3.3</v>
      </c>
      <c r="D40" s="78"/>
      <c r="E40" s="78"/>
      <c r="F40" s="78"/>
      <c r="G40" s="78"/>
    </row>
    <row r="41" spans="1:7" x14ac:dyDescent="0.3">
      <c r="A41" s="66">
        <f t="shared" si="1"/>
        <v>25</v>
      </c>
      <c r="B41" s="66"/>
      <c r="C41" s="78">
        <v>3.3</v>
      </c>
      <c r="D41" s="78"/>
      <c r="E41" s="78"/>
      <c r="F41" s="78"/>
      <c r="G41" s="78"/>
    </row>
    <row r="42" spans="1:7" x14ac:dyDescent="0.3">
      <c r="A42" s="66">
        <f t="shared" si="1"/>
        <v>26</v>
      </c>
      <c r="B42" s="66"/>
      <c r="C42" s="78">
        <v>3.3</v>
      </c>
      <c r="D42" s="78"/>
      <c r="E42" s="78"/>
      <c r="F42" s="78"/>
      <c r="G42" s="78"/>
    </row>
    <row r="43" spans="1:7" x14ac:dyDescent="0.3">
      <c r="A43" s="66">
        <f t="shared" si="1"/>
        <v>27</v>
      </c>
      <c r="B43" s="66"/>
      <c r="C43" s="78">
        <v>3.3</v>
      </c>
      <c r="D43" s="78"/>
      <c r="E43" s="78"/>
      <c r="F43" s="78"/>
      <c r="G43" s="78"/>
    </row>
    <row r="44" spans="1:7" x14ac:dyDescent="0.3">
      <c r="A44" s="66">
        <f t="shared" si="1"/>
        <v>28</v>
      </c>
      <c r="B44" s="66"/>
      <c r="C44" s="78">
        <v>3.3</v>
      </c>
      <c r="D44" s="78"/>
      <c r="E44" s="78"/>
      <c r="F44" s="78"/>
      <c r="G44" s="78"/>
    </row>
    <row r="45" spans="1:7" x14ac:dyDescent="0.3">
      <c r="A45" s="66">
        <f t="shared" si="1"/>
        <v>29</v>
      </c>
      <c r="B45" s="66"/>
      <c r="C45" s="78">
        <v>3.3</v>
      </c>
      <c r="D45" s="78"/>
      <c r="E45" s="78"/>
      <c r="F45" s="78"/>
      <c r="G45" s="78"/>
    </row>
    <row r="46" spans="1:7" x14ac:dyDescent="0.3">
      <c r="A46" s="66">
        <f t="shared" si="1"/>
        <v>30</v>
      </c>
      <c r="B46" s="66"/>
      <c r="C46" s="78">
        <v>3.3</v>
      </c>
      <c r="D46" s="78"/>
      <c r="E46" s="78"/>
      <c r="F46" s="78"/>
      <c r="G46" s="78"/>
    </row>
    <row r="47" spans="1:7" x14ac:dyDescent="0.3">
      <c r="A47" s="66">
        <f t="shared" si="1"/>
        <v>31</v>
      </c>
      <c r="B47" s="66"/>
      <c r="C47" s="78">
        <v>3.3</v>
      </c>
      <c r="D47" s="78"/>
      <c r="E47" s="78"/>
      <c r="F47" s="78"/>
      <c r="G47" s="78"/>
    </row>
    <row r="48" spans="1:7" x14ac:dyDescent="0.3">
      <c r="A48" s="66">
        <f t="shared" si="1"/>
        <v>32</v>
      </c>
      <c r="B48" s="66"/>
      <c r="C48" s="78">
        <v>3.3</v>
      </c>
      <c r="D48" s="78"/>
      <c r="E48" s="78"/>
      <c r="F48" s="78"/>
      <c r="G48" s="78"/>
    </row>
    <row r="49" spans="1:7" x14ac:dyDescent="0.3">
      <c r="A49" s="66">
        <f t="shared" si="1"/>
        <v>33</v>
      </c>
      <c r="B49" s="66"/>
      <c r="C49" s="78">
        <v>3.3</v>
      </c>
      <c r="D49" s="78"/>
      <c r="E49" s="78"/>
      <c r="F49" s="78"/>
      <c r="G49" s="78"/>
    </row>
    <row r="50" spans="1:7" x14ac:dyDescent="0.3">
      <c r="A50" s="66">
        <f t="shared" si="1"/>
        <v>34</v>
      </c>
      <c r="B50" s="66"/>
      <c r="C50" s="78">
        <v>3.3</v>
      </c>
      <c r="D50" s="78"/>
      <c r="E50" s="78"/>
      <c r="F50" s="78"/>
      <c r="G50" s="78"/>
    </row>
    <row r="51" spans="1:7" x14ac:dyDescent="0.3">
      <c r="A51" s="66">
        <f t="shared" si="1"/>
        <v>35</v>
      </c>
      <c r="B51" s="66"/>
      <c r="C51" s="78">
        <v>3.3</v>
      </c>
      <c r="D51" s="78"/>
      <c r="E51" s="78"/>
      <c r="F51" s="78"/>
      <c r="G51" s="78"/>
    </row>
    <row r="52" spans="1:7" x14ac:dyDescent="0.3">
      <c r="A52" s="66">
        <f t="shared" si="1"/>
        <v>36</v>
      </c>
      <c r="B52" s="66"/>
      <c r="C52" s="78">
        <v>3.3</v>
      </c>
      <c r="D52" s="78"/>
      <c r="E52" s="78"/>
      <c r="F52" s="78"/>
      <c r="G52" s="78"/>
    </row>
    <row r="53" spans="1:7" x14ac:dyDescent="0.3">
      <c r="A53" s="66">
        <f t="shared" si="1"/>
        <v>37</v>
      </c>
      <c r="B53" s="66"/>
      <c r="C53" s="78">
        <v>3.3</v>
      </c>
      <c r="D53" s="78"/>
      <c r="E53" s="78"/>
      <c r="F53" s="78"/>
      <c r="G53" s="78"/>
    </row>
    <row r="54" spans="1:7" x14ac:dyDescent="0.3">
      <c r="A54" s="66">
        <f t="shared" si="1"/>
        <v>38</v>
      </c>
      <c r="B54" s="66"/>
      <c r="C54" s="78">
        <v>3.3</v>
      </c>
      <c r="D54" s="78"/>
      <c r="E54" s="78"/>
      <c r="F54" s="78"/>
      <c r="G54" s="78"/>
    </row>
    <row r="55" spans="1:7" x14ac:dyDescent="0.3">
      <c r="A55" s="66">
        <f t="shared" si="1"/>
        <v>39</v>
      </c>
      <c r="B55" s="66"/>
      <c r="C55" s="78">
        <v>3.3</v>
      </c>
      <c r="D55" s="78"/>
      <c r="E55" s="78"/>
      <c r="F55" s="78"/>
      <c r="G55" s="78"/>
    </row>
    <row r="56" spans="1:7" x14ac:dyDescent="0.3">
      <c r="A56" s="66">
        <f t="shared" si="1"/>
        <v>40</v>
      </c>
      <c r="B56" s="66"/>
      <c r="C56" s="78">
        <v>3.3</v>
      </c>
      <c r="D56" s="78"/>
      <c r="E56" s="78"/>
      <c r="F56" s="78"/>
      <c r="G56" s="78"/>
    </row>
    <row r="57" spans="1:7" x14ac:dyDescent="0.3">
      <c r="A57" s="66">
        <f t="shared" si="1"/>
        <v>41</v>
      </c>
      <c r="B57" s="66"/>
      <c r="C57" s="78">
        <v>3.3</v>
      </c>
      <c r="D57" s="78"/>
      <c r="E57" s="78"/>
      <c r="F57" s="78"/>
      <c r="G57" s="78"/>
    </row>
    <row r="58" spans="1:7" x14ac:dyDescent="0.3">
      <c r="A58" s="66">
        <f t="shared" si="1"/>
        <v>42</v>
      </c>
      <c r="B58" s="66"/>
      <c r="C58" s="78"/>
      <c r="D58" s="78">
        <v>6.43</v>
      </c>
      <c r="E58" s="78"/>
      <c r="F58" s="78"/>
      <c r="G58" s="78"/>
    </row>
    <row r="59" spans="1:7" x14ac:dyDescent="0.3">
      <c r="A59" s="66">
        <f t="shared" si="1"/>
        <v>43</v>
      </c>
      <c r="B59" s="66"/>
      <c r="C59" s="78"/>
      <c r="D59" s="78">
        <v>6.43</v>
      </c>
      <c r="E59" s="78"/>
      <c r="F59" s="78"/>
      <c r="G59" s="78"/>
    </row>
    <row r="60" spans="1:7" x14ac:dyDescent="0.3">
      <c r="A60" s="66">
        <f t="shared" si="1"/>
        <v>44</v>
      </c>
      <c r="B60" s="66"/>
      <c r="C60" s="78"/>
      <c r="D60" s="78">
        <v>6.43</v>
      </c>
      <c r="E60" s="78"/>
      <c r="F60" s="78"/>
      <c r="G60" s="78"/>
    </row>
    <row r="61" spans="1:7" x14ac:dyDescent="0.3">
      <c r="A61" s="66">
        <f t="shared" si="1"/>
        <v>45</v>
      </c>
      <c r="B61" s="66"/>
      <c r="C61" s="78"/>
      <c r="D61" s="78">
        <v>6.43</v>
      </c>
      <c r="E61" s="78"/>
      <c r="F61" s="78"/>
      <c r="G61" s="78"/>
    </row>
    <row r="62" spans="1:7" x14ac:dyDescent="0.3">
      <c r="A62" s="66">
        <f t="shared" si="1"/>
        <v>46</v>
      </c>
      <c r="B62" s="66"/>
      <c r="C62" s="78"/>
      <c r="D62" s="78">
        <v>6.43</v>
      </c>
      <c r="E62" s="78"/>
      <c r="F62" s="78"/>
      <c r="G62" s="78"/>
    </row>
    <row r="63" spans="1:7" x14ac:dyDescent="0.3">
      <c r="A63" s="66">
        <f t="shared" si="1"/>
        <v>47</v>
      </c>
      <c r="B63" s="66"/>
      <c r="C63" s="78"/>
      <c r="D63" s="78">
        <v>6.43</v>
      </c>
      <c r="E63" s="78"/>
      <c r="F63" s="78"/>
      <c r="G63" s="78"/>
    </row>
    <row r="64" spans="1:7" x14ac:dyDescent="0.3">
      <c r="A64" s="66">
        <f t="shared" si="1"/>
        <v>48</v>
      </c>
      <c r="B64" s="66"/>
      <c r="C64" s="78"/>
      <c r="D64" s="78">
        <v>6.43</v>
      </c>
      <c r="E64" s="78"/>
      <c r="F64" s="78"/>
      <c r="G64" s="78"/>
    </row>
    <row r="65" spans="1:7" x14ac:dyDescent="0.3">
      <c r="A65" s="66">
        <f t="shared" si="1"/>
        <v>49</v>
      </c>
      <c r="B65" s="66"/>
      <c r="C65" s="78"/>
      <c r="D65" s="78">
        <v>6.43</v>
      </c>
      <c r="E65" s="78"/>
      <c r="F65" s="78"/>
      <c r="G65" s="78"/>
    </row>
    <row r="66" spans="1:7" x14ac:dyDescent="0.3">
      <c r="A66" s="66">
        <f t="shared" si="1"/>
        <v>50</v>
      </c>
      <c r="B66" s="66"/>
      <c r="C66" s="78"/>
      <c r="D66" s="78">
        <v>6.43</v>
      </c>
      <c r="E66" s="78"/>
      <c r="F66" s="78"/>
      <c r="G66" s="78"/>
    </row>
    <row r="67" spans="1:7" x14ac:dyDescent="0.3">
      <c r="A67" s="66">
        <f t="shared" si="1"/>
        <v>51</v>
      </c>
      <c r="B67" s="66"/>
      <c r="C67" s="78"/>
      <c r="D67" s="78">
        <v>6.43</v>
      </c>
      <c r="E67" s="78"/>
      <c r="F67" s="78"/>
      <c r="G67" s="78"/>
    </row>
    <row r="68" spans="1:7" x14ac:dyDescent="0.3">
      <c r="A68" s="66">
        <f t="shared" si="1"/>
        <v>52</v>
      </c>
      <c r="B68" s="66"/>
      <c r="C68" s="78"/>
      <c r="D68" s="78">
        <v>6.43</v>
      </c>
      <c r="E68" s="78"/>
      <c r="F68" s="78"/>
      <c r="G68" s="78"/>
    </row>
    <row r="69" spans="1:7" x14ac:dyDescent="0.3">
      <c r="A69" s="66">
        <f t="shared" si="1"/>
        <v>53</v>
      </c>
      <c r="B69" s="66"/>
      <c r="C69" s="78"/>
      <c r="D69" s="78"/>
      <c r="E69" s="78">
        <v>6.82</v>
      </c>
      <c r="F69" s="78"/>
      <c r="G69" s="78"/>
    </row>
    <row r="70" spans="1:7" x14ac:dyDescent="0.3">
      <c r="A70" s="66">
        <f t="shared" si="1"/>
        <v>54</v>
      </c>
      <c r="B70" s="66"/>
      <c r="C70" s="78"/>
      <c r="D70" s="78"/>
      <c r="E70" s="78">
        <v>6.82</v>
      </c>
      <c r="F70" s="78"/>
      <c r="G70" s="78"/>
    </row>
    <row r="71" spans="1:7" x14ac:dyDescent="0.3">
      <c r="A71" s="66">
        <f t="shared" si="1"/>
        <v>55</v>
      </c>
      <c r="B71" s="66"/>
      <c r="C71" s="78"/>
      <c r="D71" s="78"/>
      <c r="E71" s="78">
        <v>6.82</v>
      </c>
      <c r="F71" s="78"/>
      <c r="G71" s="78"/>
    </row>
    <row r="72" spans="1:7" x14ac:dyDescent="0.3">
      <c r="A72" s="66">
        <f t="shared" si="1"/>
        <v>56</v>
      </c>
      <c r="B72" s="66"/>
      <c r="C72" s="78"/>
      <c r="D72" s="78"/>
      <c r="E72" s="78">
        <v>6.82</v>
      </c>
      <c r="F72" s="78"/>
      <c r="G72" s="78"/>
    </row>
    <row r="73" spans="1:7" x14ac:dyDescent="0.3">
      <c r="A73" s="66">
        <f t="shared" si="1"/>
        <v>57</v>
      </c>
      <c r="B73" s="66"/>
      <c r="C73" s="78"/>
      <c r="D73" s="78"/>
      <c r="E73" s="78">
        <v>6.82</v>
      </c>
      <c r="F73" s="78"/>
      <c r="G73" s="78"/>
    </row>
    <row r="74" spans="1:7" x14ac:dyDescent="0.3">
      <c r="A74" s="66">
        <f t="shared" si="1"/>
        <v>58</v>
      </c>
      <c r="B74" s="66"/>
      <c r="C74" s="78"/>
      <c r="D74" s="78"/>
      <c r="E74" s="78">
        <v>6.82</v>
      </c>
      <c r="F74" s="78"/>
      <c r="G74" s="78"/>
    </row>
    <row r="75" spans="1:7" x14ac:dyDescent="0.3">
      <c r="A75" s="66">
        <f t="shared" si="1"/>
        <v>59</v>
      </c>
      <c r="B75" s="66"/>
      <c r="C75" s="78"/>
      <c r="D75" s="78"/>
      <c r="E75" s="78">
        <v>6.82</v>
      </c>
      <c r="F75" s="78"/>
      <c r="G75" s="78"/>
    </row>
    <row r="76" spans="1:7" x14ac:dyDescent="0.3">
      <c r="A76" s="66">
        <f t="shared" si="1"/>
        <v>60</v>
      </c>
      <c r="B76" s="66"/>
      <c r="C76" s="78"/>
      <c r="D76" s="78"/>
      <c r="E76" s="78">
        <v>6.82</v>
      </c>
      <c r="F76" s="78"/>
      <c r="G76" s="78"/>
    </row>
    <row r="77" spans="1:7" x14ac:dyDescent="0.3">
      <c r="A77" s="66">
        <f t="shared" si="1"/>
        <v>61</v>
      </c>
      <c r="B77" s="66"/>
      <c r="C77" s="78"/>
      <c r="D77" s="78"/>
      <c r="E77" s="78">
        <v>6.82</v>
      </c>
      <c r="F77" s="78"/>
      <c r="G77" s="78"/>
    </row>
    <row r="78" spans="1:7" x14ac:dyDescent="0.3">
      <c r="A78" s="66">
        <f t="shared" si="1"/>
        <v>62</v>
      </c>
      <c r="B78" s="66"/>
      <c r="C78" s="78"/>
      <c r="D78" s="78"/>
      <c r="E78" s="78">
        <v>6.82</v>
      </c>
      <c r="F78" s="78"/>
      <c r="G78" s="78"/>
    </row>
    <row r="79" spans="1:7" x14ac:dyDescent="0.3">
      <c r="A79" s="66">
        <f t="shared" si="1"/>
        <v>63</v>
      </c>
      <c r="B79" s="66"/>
      <c r="C79" s="78"/>
      <c r="D79" s="78"/>
      <c r="E79" s="78">
        <v>6.82</v>
      </c>
      <c r="F79" s="78"/>
      <c r="G79" s="78"/>
    </row>
    <row r="80" spans="1:7" x14ac:dyDescent="0.3">
      <c r="A80" s="66">
        <f t="shared" si="1"/>
        <v>64</v>
      </c>
      <c r="B80" s="66"/>
      <c r="C80" s="78"/>
      <c r="D80" s="78"/>
      <c r="E80" s="78">
        <v>6.82</v>
      </c>
      <c r="F80" s="78"/>
      <c r="G80" s="78"/>
    </row>
    <row r="81" spans="1:7" x14ac:dyDescent="0.3">
      <c r="A81" s="66">
        <f t="shared" si="1"/>
        <v>65</v>
      </c>
      <c r="B81" s="66"/>
      <c r="C81" s="78"/>
      <c r="D81" s="78"/>
      <c r="E81" s="78">
        <v>6.82</v>
      </c>
      <c r="F81" s="78"/>
      <c r="G81" s="78"/>
    </row>
    <row r="82" spans="1:7" x14ac:dyDescent="0.3">
      <c r="A82" s="66">
        <f t="shared" si="1"/>
        <v>66</v>
      </c>
      <c r="B82" s="66"/>
      <c r="C82" s="78"/>
      <c r="D82" s="78"/>
      <c r="E82" s="78">
        <v>6.82</v>
      </c>
      <c r="F82" s="78"/>
      <c r="G82" s="78"/>
    </row>
    <row r="83" spans="1:7" x14ac:dyDescent="0.3">
      <c r="A83" s="66">
        <f t="shared" ref="A83:A146" si="2">+A82+$B$9</f>
        <v>67</v>
      </c>
      <c r="B83" s="66"/>
      <c r="C83" s="78"/>
      <c r="D83" s="78"/>
      <c r="E83" s="78">
        <v>6.82</v>
      </c>
      <c r="F83" s="78"/>
      <c r="G83" s="78"/>
    </row>
    <row r="84" spans="1:7" x14ac:dyDescent="0.3">
      <c r="A84" s="66">
        <f t="shared" si="2"/>
        <v>68</v>
      </c>
      <c r="B84" s="66"/>
      <c r="C84" s="78"/>
      <c r="D84" s="78"/>
      <c r="E84" s="78">
        <v>6.82</v>
      </c>
      <c r="F84" s="78"/>
      <c r="G84" s="78"/>
    </row>
    <row r="85" spans="1:7" x14ac:dyDescent="0.3">
      <c r="A85" s="66">
        <f t="shared" si="2"/>
        <v>69</v>
      </c>
      <c r="B85" s="66"/>
      <c r="C85" s="78"/>
      <c r="D85" s="78"/>
      <c r="E85" s="78">
        <v>6.82</v>
      </c>
      <c r="F85" s="78"/>
      <c r="G85" s="78"/>
    </row>
    <row r="86" spans="1:7" x14ac:dyDescent="0.3">
      <c r="A86" s="66">
        <f t="shared" si="2"/>
        <v>70</v>
      </c>
      <c r="B86" s="66"/>
      <c r="C86" s="78"/>
      <c r="D86" s="78"/>
      <c r="E86" s="78">
        <v>6.82</v>
      </c>
      <c r="F86" s="78"/>
      <c r="G86" s="78"/>
    </row>
    <row r="87" spans="1:7" x14ac:dyDescent="0.3">
      <c r="A87" s="66">
        <f t="shared" si="2"/>
        <v>71</v>
      </c>
      <c r="B87" s="66"/>
      <c r="C87" s="78"/>
      <c r="D87" s="78"/>
      <c r="E87" s="78">
        <v>6.82</v>
      </c>
      <c r="F87" s="78"/>
      <c r="G87" s="78"/>
    </row>
    <row r="88" spans="1:7" x14ac:dyDescent="0.3">
      <c r="A88" s="66">
        <f t="shared" si="2"/>
        <v>72</v>
      </c>
      <c r="B88" s="66"/>
      <c r="C88" s="78"/>
      <c r="D88" s="78"/>
      <c r="E88" s="78">
        <v>6.82</v>
      </c>
      <c r="F88" s="78"/>
      <c r="G88" s="78"/>
    </row>
    <row r="89" spans="1:7" x14ac:dyDescent="0.3">
      <c r="A89" s="66">
        <f t="shared" si="2"/>
        <v>73</v>
      </c>
      <c r="B89" s="66"/>
      <c r="C89" s="78"/>
      <c r="D89" s="78"/>
      <c r="E89" s="78">
        <v>6.82</v>
      </c>
      <c r="F89" s="78"/>
      <c r="G89" s="78"/>
    </row>
    <row r="90" spans="1:7" x14ac:dyDescent="0.3">
      <c r="A90" s="66">
        <f t="shared" si="2"/>
        <v>74</v>
      </c>
      <c r="B90" s="66"/>
      <c r="C90" s="78"/>
      <c r="D90" s="78"/>
      <c r="E90" s="78">
        <v>6.82</v>
      </c>
      <c r="F90" s="78"/>
      <c r="G90" s="78"/>
    </row>
    <row r="91" spans="1:7" x14ac:dyDescent="0.3">
      <c r="A91" s="66">
        <f t="shared" si="2"/>
        <v>75</v>
      </c>
      <c r="B91" s="66"/>
      <c r="C91" s="78"/>
      <c r="D91" s="78"/>
      <c r="E91" s="78">
        <v>6.82</v>
      </c>
      <c r="F91" s="78"/>
      <c r="G91" s="78"/>
    </row>
    <row r="92" spans="1:7" x14ac:dyDescent="0.3">
      <c r="A92" s="66">
        <f t="shared" si="2"/>
        <v>76</v>
      </c>
      <c r="B92" s="66"/>
      <c r="C92" s="78"/>
      <c r="D92" s="78"/>
      <c r="E92" s="78">
        <v>6.82</v>
      </c>
      <c r="F92" s="78"/>
      <c r="G92" s="78"/>
    </row>
    <row r="93" spans="1:7" x14ac:dyDescent="0.3">
      <c r="A93" s="66">
        <f t="shared" si="2"/>
        <v>77</v>
      </c>
      <c r="B93" s="66"/>
      <c r="C93" s="78"/>
      <c r="D93" s="78"/>
      <c r="E93" s="78">
        <v>6.82</v>
      </c>
      <c r="F93" s="78"/>
      <c r="G93" s="78"/>
    </row>
    <row r="94" spans="1:7" x14ac:dyDescent="0.3">
      <c r="A94" s="66">
        <f t="shared" si="2"/>
        <v>78</v>
      </c>
      <c r="B94" s="66"/>
      <c r="C94" s="78"/>
      <c r="D94" s="78"/>
      <c r="E94" s="78">
        <v>6.82</v>
      </c>
      <c r="F94" s="78"/>
      <c r="G94" s="78"/>
    </row>
    <row r="95" spans="1:7" x14ac:dyDescent="0.3">
      <c r="A95" s="66">
        <f t="shared" si="2"/>
        <v>79</v>
      </c>
      <c r="B95" s="66"/>
      <c r="C95" s="78"/>
      <c r="D95" s="78"/>
      <c r="E95" s="78">
        <v>6.82</v>
      </c>
      <c r="F95" s="78"/>
      <c r="G95" s="78"/>
    </row>
    <row r="96" spans="1:7" x14ac:dyDescent="0.3">
      <c r="A96" s="66">
        <f t="shared" si="2"/>
        <v>80</v>
      </c>
      <c r="B96" s="66"/>
      <c r="C96" s="78"/>
      <c r="D96" s="78"/>
      <c r="E96" s="78">
        <v>6.82</v>
      </c>
      <c r="F96" s="78"/>
      <c r="G96" s="78"/>
    </row>
    <row r="97" spans="1:7" x14ac:dyDescent="0.3">
      <c r="A97" s="66">
        <f t="shared" si="2"/>
        <v>81</v>
      </c>
      <c r="B97" s="66"/>
      <c r="C97" s="78"/>
      <c r="D97" s="78"/>
      <c r="E97" s="78">
        <v>6.82</v>
      </c>
      <c r="F97" s="78"/>
      <c r="G97" s="78"/>
    </row>
    <row r="98" spans="1:7" x14ac:dyDescent="0.3">
      <c r="A98" s="66">
        <f t="shared" si="2"/>
        <v>82</v>
      </c>
      <c r="B98" s="66"/>
      <c r="C98" s="78"/>
      <c r="D98" s="78"/>
      <c r="E98" s="78">
        <v>6.82</v>
      </c>
      <c r="F98" s="78"/>
      <c r="G98" s="78"/>
    </row>
    <row r="99" spans="1:7" x14ac:dyDescent="0.3">
      <c r="A99" s="66">
        <f t="shared" si="2"/>
        <v>83</v>
      </c>
      <c r="B99" s="66"/>
      <c r="C99" s="78"/>
      <c r="D99" s="78"/>
      <c r="E99" s="78">
        <v>6.82</v>
      </c>
      <c r="F99" s="78"/>
      <c r="G99" s="78"/>
    </row>
    <row r="100" spans="1:7" x14ac:dyDescent="0.3">
      <c r="A100" s="66">
        <f t="shared" si="2"/>
        <v>84</v>
      </c>
      <c r="B100" s="66"/>
      <c r="C100" s="78"/>
      <c r="D100" s="78"/>
      <c r="E100" s="78">
        <v>6.82</v>
      </c>
      <c r="F100" s="78"/>
      <c r="G100" s="78"/>
    </row>
    <row r="101" spans="1:7" x14ac:dyDescent="0.3">
      <c r="A101" s="66">
        <f t="shared" si="2"/>
        <v>85</v>
      </c>
      <c r="B101" s="66"/>
      <c r="C101" s="78"/>
      <c r="D101" s="78"/>
      <c r="E101" s="78">
        <v>6.82</v>
      </c>
      <c r="F101" s="78"/>
      <c r="G101" s="78"/>
    </row>
    <row r="102" spans="1:7" x14ac:dyDescent="0.3">
      <c r="A102" s="66">
        <f t="shared" si="2"/>
        <v>86</v>
      </c>
      <c r="B102" s="66"/>
      <c r="C102" s="78"/>
      <c r="D102" s="78"/>
      <c r="E102" s="78">
        <v>6.82</v>
      </c>
      <c r="F102" s="78"/>
      <c r="G102" s="78"/>
    </row>
    <row r="103" spans="1:7" x14ac:dyDescent="0.3">
      <c r="A103" s="66">
        <f t="shared" si="2"/>
        <v>87</v>
      </c>
      <c r="B103" s="66"/>
      <c r="C103" s="78"/>
      <c r="D103" s="78"/>
      <c r="E103" s="78">
        <v>6.82</v>
      </c>
      <c r="F103" s="78"/>
      <c r="G103" s="78"/>
    </row>
    <row r="104" spans="1:7" x14ac:dyDescent="0.3">
      <c r="A104" s="66">
        <f t="shared" si="2"/>
        <v>88</v>
      </c>
      <c r="B104" s="66"/>
      <c r="C104" s="78"/>
      <c r="D104" s="78"/>
      <c r="E104" s="78">
        <v>6.82</v>
      </c>
      <c r="F104" s="78"/>
      <c r="G104" s="78"/>
    </row>
    <row r="105" spans="1:7" x14ac:dyDescent="0.3">
      <c r="A105" s="66">
        <f t="shared" si="2"/>
        <v>89</v>
      </c>
      <c r="B105" s="66"/>
      <c r="C105" s="78"/>
      <c r="D105" s="78"/>
      <c r="E105" s="78">
        <v>6.82</v>
      </c>
      <c r="F105" s="78"/>
      <c r="G105" s="78"/>
    </row>
    <row r="106" spans="1:7" x14ac:dyDescent="0.3">
      <c r="A106" s="66">
        <f t="shared" si="2"/>
        <v>90</v>
      </c>
      <c r="B106" s="66"/>
      <c r="C106" s="78"/>
      <c r="D106" s="78"/>
      <c r="E106" s="78">
        <v>6.82</v>
      </c>
      <c r="F106" s="78"/>
      <c r="G106" s="78"/>
    </row>
    <row r="107" spans="1:7" x14ac:dyDescent="0.3">
      <c r="A107" s="66">
        <f t="shared" si="2"/>
        <v>91</v>
      </c>
      <c r="B107" s="66"/>
      <c r="C107" s="78"/>
      <c r="D107" s="78"/>
      <c r="E107" s="78">
        <v>6.82</v>
      </c>
      <c r="F107" s="78"/>
      <c r="G107" s="78"/>
    </row>
    <row r="108" spans="1:7" x14ac:dyDescent="0.3">
      <c r="A108" s="66">
        <f t="shared" si="2"/>
        <v>92</v>
      </c>
      <c r="B108" s="66"/>
      <c r="C108" s="78"/>
      <c r="D108" s="78"/>
      <c r="E108" s="78">
        <v>6.82</v>
      </c>
      <c r="F108" s="78"/>
      <c r="G108" s="78"/>
    </row>
    <row r="109" spans="1:7" x14ac:dyDescent="0.3">
      <c r="A109" s="66">
        <f t="shared" si="2"/>
        <v>93</v>
      </c>
      <c r="B109" s="66"/>
      <c r="C109" s="78"/>
      <c r="D109" s="78"/>
      <c r="E109" s="78">
        <v>6.82</v>
      </c>
      <c r="F109" s="78"/>
      <c r="G109" s="78"/>
    </row>
    <row r="110" spans="1:7" x14ac:dyDescent="0.3">
      <c r="A110" s="66">
        <f t="shared" si="2"/>
        <v>94</v>
      </c>
      <c r="B110" s="66"/>
      <c r="C110" s="78"/>
      <c r="D110" s="78"/>
      <c r="E110" s="78">
        <v>6.82</v>
      </c>
      <c r="F110" s="78"/>
      <c r="G110" s="78"/>
    </row>
    <row r="111" spans="1:7" x14ac:dyDescent="0.3">
      <c r="A111" s="66">
        <f t="shared" si="2"/>
        <v>95</v>
      </c>
      <c r="B111" s="66"/>
      <c r="C111" s="78"/>
      <c r="D111" s="78"/>
      <c r="E111" s="78">
        <v>6.82</v>
      </c>
      <c r="F111" s="78"/>
      <c r="G111" s="78"/>
    </row>
    <row r="112" spans="1:7" x14ac:dyDescent="0.3">
      <c r="A112" s="66">
        <f t="shared" si="2"/>
        <v>96</v>
      </c>
      <c r="B112" s="66"/>
      <c r="C112" s="78"/>
      <c r="D112" s="78"/>
      <c r="E112" s="78">
        <v>6.82</v>
      </c>
      <c r="F112" s="78"/>
      <c r="G112" s="78"/>
    </row>
    <row r="113" spans="1:7" x14ac:dyDescent="0.3">
      <c r="A113" s="66">
        <f t="shared" si="2"/>
        <v>97</v>
      </c>
      <c r="B113" s="66"/>
      <c r="C113" s="78"/>
      <c r="D113" s="78"/>
      <c r="E113" s="78">
        <v>6.82</v>
      </c>
      <c r="F113" s="78"/>
      <c r="G113" s="78"/>
    </row>
    <row r="114" spans="1:7" x14ac:dyDescent="0.3">
      <c r="A114" s="66">
        <f t="shared" si="2"/>
        <v>98</v>
      </c>
      <c r="B114" s="66"/>
      <c r="C114" s="78"/>
      <c r="D114" s="78"/>
      <c r="E114" s="78">
        <v>6.82</v>
      </c>
      <c r="F114" s="78"/>
      <c r="G114" s="78"/>
    </row>
    <row r="115" spans="1:7" x14ac:dyDescent="0.3">
      <c r="A115" s="66">
        <f t="shared" si="2"/>
        <v>99</v>
      </c>
      <c r="B115" s="66"/>
      <c r="C115" s="78"/>
      <c r="D115" s="78"/>
      <c r="E115" s="78">
        <v>6.82</v>
      </c>
      <c r="F115" s="78"/>
      <c r="G115" s="78"/>
    </row>
    <row r="116" spans="1:7" x14ac:dyDescent="0.3">
      <c r="A116" s="66">
        <f t="shared" si="2"/>
        <v>100</v>
      </c>
      <c r="B116" s="66"/>
      <c r="C116" s="78"/>
      <c r="D116" s="78"/>
      <c r="E116" s="78">
        <v>6.82</v>
      </c>
      <c r="F116" s="78"/>
      <c r="G116" s="78"/>
    </row>
    <row r="117" spans="1:7" x14ac:dyDescent="0.3">
      <c r="A117" s="66">
        <f t="shared" si="2"/>
        <v>101</v>
      </c>
      <c r="B117" s="66"/>
      <c r="C117" s="78"/>
      <c r="D117" s="78"/>
      <c r="E117" s="78">
        <v>6.82</v>
      </c>
      <c r="F117" s="78"/>
      <c r="G117" s="78"/>
    </row>
    <row r="118" spans="1:7" x14ac:dyDescent="0.3">
      <c r="A118" s="66">
        <f t="shared" si="2"/>
        <v>102</v>
      </c>
      <c r="B118" s="66"/>
      <c r="C118" s="78"/>
      <c r="D118" s="78"/>
      <c r="E118" s="78">
        <v>6.82</v>
      </c>
      <c r="F118" s="78"/>
      <c r="G118" s="78"/>
    </row>
    <row r="119" spans="1:7" x14ac:dyDescent="0.3">
      <c r="A119" s="66">
        <f t="shared" si="2"/>
        <v>103</v>
      </c>
      <c r="B119" s="66"/>
      <c r="C119" s="78"/>
      <c r="D119" s="78"/>
      <c r="E119" s="78">
        <v>6.82</v>
      </c>
      <c r="F119" s="78"/>
      <c r="G119" s="78"/>
    </row>
    <row r="120" spans="1:7" x14ac:dyDescent="0.3">
      <c r="A120" s="66">
        <f t="shared" si="2"/>
        <v>104</v>
      </c>
      <c r="B120" s="66"/>
      <c r="C120" s="78"/>
      <c r="D120" s="78"/>
      <c r="E120" s="78">
        <v>6.82</v>
      </c>
      <c r="F120" s="78"/>
      <c r="G120" s="78"/>
    </row>
    <row r="121" spans="1:7" x14ac:dyDescent="0.3">
      <c r="A121" s="66">
        <f t="shared" si="2"/>
        <v>105</v>
      </c>
      <c r="B121" s="66"/>
      <c r="C121" s="78"/>
      <c r="D121" s="78"/>
      <c r="E121" s="78">
        <v>6.82</v>
      </c>
      <c r="F121" s="78"/>
      <c r="G121" s="78"/>
    </row>
    <row r="122" spans="1:7" x14ac:dyDescent="0.3">
      <c r="A122" s="66">
        <f t="shared" si="2"/>
        <v>106</v>
      </c>
      <c r="B122" s="66"/>
      <c r="C122" s="78"/>
      <c r="D122" s="78"/>
      <c r="E122" s="78"/>
      <c r="F122" s="78">
        <v>7.04</v>
      </c>
      <c r="G122" s="78"/>
    </row>
    <row r="123" spans="1:7" x14ac:dyDescent="0.3">
      <c r="A123" s="66">
        <f t="shared" si="2"/>
        <v>107</v>
      </c>
      <c r="B123" s="66"/>
      <c r="C123" s="78"/>
      <c r="D123" s="78"/>
      <c r="E123" s="78"/>
      <c r="F123" s="78">
        <v>7.04</v>
      </c>
      <c r="G123" s="78"/>
    </row>
    <row r="124" spans="1:7" x14ac:dyDescent="0.3">
      <c r="A124" s="66">
        <f t="shared" si="2"/>
        <v>108</v>
      </c>
      <c r="B124" s="66"/>
      <c r="C124" s="78"/>
      <c r="D124" s="78"/>
      <c r="E124" s="78"/>
      <c r="F124" s="78">
        <v>7.04</v>
      </c>
      <c r="G124" s="78"/>
    </row>
    <row r="125" spans="1:7" x14ac:dyDescent="0.3">
      <c r="A125" s="66">
        <f t="shared" si="2"/>
        <v>109</v>
      </c>
      <c r="B125" s="66"/>
      <c r="C125" s="78"/>
      <c r="D125" s="78"/>
      <c r="E125" s="78"/>
      <c r="F125" s="78">
        <v>7.04</v>
      </c>
      <c r="G125" s="78"/>
    </row>
    <row r="126" spans="1:7" x14ac:dyDescent="0.3">
      <c r="A126" s="66">
        <f t="shared" si="2"/>
        <v>110</v>
      </c>
      <c r="B126" s="66"/>
      <c r="C126" s="78"/>
      <c r="D126" s="78"/>
      <c r="E126" s="78"/>
      <c r="F126" s="78">
        <v>7.04</v>
      </c>
      <c r="G126" s="78"/>
    </row>
    <row r="127" spans="1:7" x14ac:dyDescent="0.3">
      <c r="A127" s="66">
        <f t="shared" si="2"/>
        <v>111</v>
      </c>
      <c r="B127" s="66"/>
      <c r="C127" s="78"/>
      <c r="D127" s="78"/>
      <c r="E127" s="78"/>
      <c r="F127" s="78">
        <v>7.04</v>
      </c>
      <c r="G127" s="78"/>
    </row>
    <row r="128" spans="1:7" x14ac:dyDescent="0.3">
      <c r="A128" s="66">
        <f t="shared" si="2"/>
        <v>112</v>
      </c>
      <c r="B128" s="66"/>
      <c r="C128" s="78"/>
      <c r="D128" s="78"/>
      <c r="E128" s="78"/>
      <c r="F128" s="78">
        <v>7.04</v>
      </c>
      <c r="G128" s="78"/>
    </row>
    <row r="129" spans="1:7" x14ac:dyDescent="0.3">
      <c r="A129" s="66">
        <f t="shared" si="2"/>
        <v>113</v>
      </c>
      <c r="B129" s="66"/>
      <c r="C129" s="78"/>
      <c r="D129" s="78"/>
      <c r="E129" s="78"/>
      <c r="F129" s="78">
        <v>7.04</v>
      </c>
      <c r="G129" s="78"/>
    </row>
    <row r="130" spans="1:7" x14ac:dyDescent="0.3">
      <c r="A130" s="66">
        <f t="shared" si="2"/>
        <v>114</v>
      </c>
      <c r="B130" s="66"/>
      <c r="C130" s="78"/>
      <c r="D130" s="78"/>
      <c r="E130" s="78"/>
      <c r="F130" s="78">
        <v>7.04</v>
      </c>
      <c r="G130" s="78"/>
    </row>
    <row r="131" spans="1:7" x14ac:dyDescent="0.3">
      <c r="A131" s="66">
        <f t="shared" si="2"/>
        <v>115</v>
      </c>
      <c r="B131" s="66"/>
      <c r="C131" s="78"/>
      <c r="D131" s="78"/>
      <c r="E131" s="78"/>
      <c r="F131" s="78">
        <v>7.04</v>
      </c>
      <c r="G131" s="78"/>
    </row>
    <row r="132" spans="1:7" x14ac:dyDescent="0.3">
      <c r="A132" s="66">
        <f t="shared" si="2"/>
        <v>116</v>
      </c>
      <c r="B132" s="66"/>
      <c r="C132" s="78"/>
      <c r="D132" s="78"/>
      <c r="E132" s="78"/>
      <c r="F132" s="78">
        <v>7.04</v>
      </c>
      <c r="G132" s="78"/>
    </row>
    <row r="133" spans="1:7" x14ac:dyDescent="0.3">
      <c r="A133" s="66">
        <f t="shared" si="2"/>
        <v>117</v>
      </c>
      <c r="B133" s="66"/>
      <c r="C133" s="78"/>
      <c r="D133" s="78"/>
      <c r="E133" s="78"/>
      <c r="F133" s="78">
        <v>7.04</v>
      </c>
      <c r="G133" s="78"/>
    </row>
    <row r="134" spans="1:7" x14ac:dyDescent="0.3">
      <c r="A134" s="66">
        <f t="shared" si="2"/>
        <v>118</v>
      </c>
      <c r="B134" s="66"/>
      <c r="C134" s="78"/>
      <c r="D134" s="78"/>
      <c r="E134" s="78"/>
      <c r="F134" s="78">
        <v>7.04</v>
      </c>
      <c r="G134" s="78"/>
    </row>
    <row r="135" spans="1:7" x14ac:dyDescent="0.3">
      <c r="A135" s="66">
        <f t="shared" si="2"/>
        <v>119</v>
      </c>
      <c r="B135" s="66"/>
      <c r="C135" s="78"/>
      <c r="D135" s="78"/>
      <c r="E135" s="78"/>
      <c r="F135" s="78">
        <v>7.04</v>
      </c>
      <c r="G135" s="78"/>
    </row>
    <row r="136" spans="1:7" x14ac:dyDescent="0.3">
      <c r="A136" s="66">
        <f t="shared" si="2"/>
        <v>120</v>
      </c>
      <c r="B136" s="66"/>
      <c r="C136" s="78"/>
      <c r="D136" s="78"/>
      <c r="E136" s="78"/>
      <c r="F136" s="78">
        <v>7.04</v>
      </c>
      <c r="G136" s="78"/>
    </row>
    <row r="137" spans="1:7" x14ac:dyDescent="0.3">
      <c r="A137" s="66">
        <f t="shared" si="2"/>
        <v>121</v>
      </c>
      <c r="B137" s="66"/>
      <c r="C137" s="78"/>
      <c r="D137" s="78"/>
      <c r="E137" s="78"/>
      <c r="F137" s="78">
        <v>7.04</v>
      </c>
      <c r="G137" s="78"/>
    </row>
    <row r="138" spans="1:7" x14ac:dyDescent="0.3">
      <c r="A138" s="66">
        <f t="shared" si="2"/>
        <v>122</v>
      </c>
      <c r="B138" s="66"/>
      <c r="C138" s="78"/>
      <c r="D138" s="78"/>
      <c r="E138" s="78"/>
      <c r="F138" s="78">
        <v>7.04</v>
      </c>
      <c r="G138" s="78"/>
    </row>
    <row r="139" spans="1:7" x14ac:dyDescent="0.3">
      <c r="A139" s="66">
        <f t="shared" si="2"/>
        <v>123</v>
      </c>
      <c r="B139" s="66"/>
      <c r="C139" s="78"/>
      <c r="D139" s="78"/>
      <c r="E139" s="78"/>
      <c r="F139" s="78">
        <v>7.04</v>
      </c>
      <c r="G139" s="78"/>
    </row>
    <row r="140" spans="1:7" x14ac:dyDescent="0.3">
      <c r="A140" s="66">
        <f t="shared" si="2"/>
        <v>124</v>
      </c>
      <c r="B140" s="66"/>
      <c r="C140" s="78"/>
      <c r="D140" s="78"/>
      <c r="E140" s="78"/>
      <c r="F140" s="78">
        <v>7.04</v>
      </c>
      <c r="G140" s="78"/>
    </row>
    <row r="141" spans="1:7" x14ac:dyDescent="0.3">
      <c r="A141" s="66">
        <f t="shared" si="2"/>
        <v>125</v>
      </c>
      <c r="B141" s="66"/>
      <c r="C141" s="78"/>
      <c r="D141" s="78"/>
      <c r="E141" s="78"/>
      <c r="F141" s="78">
        <v>7.04</v>
      </c>
      <c r="G141" s="78"/>
    </row>
    <row r="142" spans="1:7" x14ac:dyDescent="0.3">
      <c r="A142" s="66">
        <f t="shared" si="2"/>
        <v>126</v>
      </c>
      <c r="B142" s="66"/>
      <c r="C142" s="78"/>
      <c r="D142" s="78"/>
      <c r="E142" s="78"/>
      <c r="F142" s="78">
        <v>7.04</v>
      </c>
      <c r="G142" s="78"/>
    </row>
    <row r="143" spans="1:7" x14ac:dyDescent="0.3">
      <c r="A143" s="66">
        <f t="shared" si="2"/>
        <v>127</v>
      </c>
      <c r="B143" s="66"/>
      <c r="C143" s="78"/>
      <c r="D143" s="78"/>
      <c r="E143" s="78"/>
      <c r="F143" s="78">
        <v>7.04</v>
      </c>
      <c r="G143" s="78"/>
    </row>
    <row r="144" spans="1:7" x14ac:dyDescent="0.3">
      <c r="A144" s="66">
        <f t="shared" si="2"/>
        <v>128</v>
      </c>
      <c r="B144" s="66"/>
      <c r="C144" s="78"/>
      <c r="D144" s="78"/>
      <c r="E144" s="78"/>
      <c r="F144" s="78">
        <v>7.04</v>
      </c>
      <c r="G144" s="78"/>
    </row>
    <row r="145" spans="1:7" x14ac:dyDescent="0.3">
      <c r="A145" s="66">
        <f t="shared" si="2"/>
        <v>129</v>
      </c>
      <c r="B145" s="66"/>
      <c r="C145" s="78"/>
      <c r="D145" s="78"/>
      <c r="E145" s="78"/>
      <c r="F145" s="78">
        <v>7.04</v>
      </c>
      <c r="G145" s="78"/>
    </row>
    <row r="146" spans="1:7" x14ac:dyDescent="0.3">
      <c r="A146" s="66">
        <f t="shared" si="2"/>
        <v>130</v>
      </c>
      <c r="B146" s="66"/>
      <c r="C146" s="78"/>
      <c r="D146" s="78"/>
      <c r="E146" s="78"/>
      <c r="F146" s="78">
        <v>7.04</v>
      </c>
      <c r="G146" s="78"/>
    </row>
    <row r="147" spans="1:7" x14ac:dyDescent="0.3">
      <c r="A147" s="66">
        <f t="shared" ref="A147:A166" si="3">+A146+$B$9</f>
        <v>131</v>
      </c>
      <c r="B147" s="66"/>
      <c r="C147" s="78"/>
      <c r="D147" s="78"/>
      <c r="E147" s="78"/>
      <c r="F147" s="78">
        <v>7.04</v>
      </c>
      <c r="G147" s="78"/>
    </row>
    <row r="148" spans="1:7" x14ac:dyDescent="0.3">
      <c r="A148" s="66">
        <f t="shared" si="3"/>
        <v>132</v>
      </c>
      <c r="B148" s="66"/>
      <c r="C148" s="78"/>
      <c r="D148" s="78"/>
      <c r="E148" s="78"/>
      <c r="F148" s="78">
        <v>7.04</v>
      </c>
      <c r="G148" s="78"/>
    </row>
    <row r="149" spans="1:7" x14ac:dyDescent="0.3">
      <c r="A149" s="66">
        <f t="shared" si="3"/>
        <v>133</v>
      </c>
      <c r="B149" s="66"/>
      <c r="C149" s="78"/>
      <c r="D149" s="78"/>
      <c r="E149" s="78"/>
      <c r="F149" s="78">
        <v>7.04</v>
      </c>
      <c r="G149" s="78"/>
    </row>
    <row r="150" spans="1:7" x14ac:dyDescent="0.3">
      <c r="A150" s="66">
        <f t="shared" si="3"/>
        <v>134</v>
      </c>
      <c r="B150" s="66"/>
      <c r="C150" s="78"/>
      <c r="D150" s="78"/>
      <c r="E150" s="78"/>
      <c r="F150" s="78">
        <v>7.04</v>
      </c>
      <c r="G150" s="78"/>
    </row>
    <row r="151" spans="1:7" x14ac:dyDescent="0.3">
      <c r="A151" s="66">
        <f t="shared" si="3"/>
        <v>135</v>
      </c>
      <c r="B151" s="66"/>
      <c r="C151" s="78"/>
      <c r="D151" s="78"/>
      <c r="E151" s="78"/>
      <c r="F151" s="78">
        <v>7.04</v>
      </c>
      <c r="G151" s="78"/>
    </row>
    <row r="152" spans="1:7" x14ac:dyDescent="0.3">
      <c r="A152" s="66">
        <f t="shared" si="3"/>
        <v>136</v>
      </c>
      <c r="B152" s="66"/>
      <c r="C152" s="78"/>
      <c r="D152" s="78"/>
      <c r="E152" s="78"/>
      <c r="F152" s="78">
        <v>7.04</v>
      </c>
      <c r="G152" s="78"/>
    </row>
    <row r="153" spans="1:7" x14ac:dyDescent="0.3">
      <c r="A153" s="66">
        <f t="shared" si="3"/>
        <v>137</v>
      </c>
      <c r="B153" s="66"/>
      <c r="C153" s="78"/>
      <c r="D153" s="78"/>
      <c r="E153" s="78"/>
      <c r="F153" s="78">
        <v>7.04</v>
      </c>
      <c r="G153" s="78"/>
    </row>
    <row r="154" spans="1:7" x14ac:dyDescent="0.3">
      <c r="A154" s="66">
        <f t="shared" si="3"/>
        <v>138</v>
      </c>
      <c r="B154" s="66"/>
      <c r="C154" s="78"/>
      <c r="D154" s="78"/>
      <c r="E154" s="78"/>
      <c r="F154" s="78">
        <v>7.04</v>
      </c>
      <c r="G154" s="78"/>
    </row>
    <row r="155" spans="1:7" x14ac:dyDescent="0.3">
      <c r="A155" s="66">
        <f t="shared" si="3"/>
        <v>139</v>
      </c>
      <c r="B155" s="66"/>
      <c r="C155" s="78"/>
      <c r="D155" s="78"/>
      <c r="E155" s="78"/>
      <c r="F155" s="78">
        <v>7.04</v>
      </c>
      <c r="G155" s="78"/>
    </row>
    <row r="156" spans="1:7" x14ac:dyDescent="0.3">
      <c r="A156" s="66">
        <f t="shared" si="3"/>
        <v>140</v>
      </c>
      <c r="B156" s="66"/>
      <c r="C156" s="78"/>
      <c r="D156" s="78"/>
      <c r="E156" s="78"/>
      <c r="F156" s="78">
        <v>7.04</v>
      </c>
      <c r="G156" s="78"/>
    </row>
    <row r="157" spans="1:7" x14ac:dyDescent="0.3">
      <c r="A157" s="66">
        <f t="shared" si="3"/>
        <v>141</v>
      </c>
      <c r="B157" s="66"/>
      <c r="C157" s="78"/>
      <c r="D157" s="78"/>
      <c r="E157" s="78"/>
      <c r="F157" s="78">
        <v>7.04</v>
      </c>
      <c r="G157" s="78"/>
    </row>
    <row r="158" spans="1:7" x14ac:dyDescent="0.3">
      <c r="A158" s="66">
        <f t="shared" si="3"/>
        <v>142</v>
      </c>
      <c r="B158" s="66"/>
      <c r="C158" s="78"/>
      <c r="D158" s="78"/>
      <c r="E158" s="78"/>
      <c r="F158" s="78"/>
      <c r="G158" s="78">
        <v>48.18</v>
      </c>
    </row>
    <row r="159" spans="1:7" x14ac:dyDescent="0.3">
      <c r="A159" s="66">
        <f t="shared" si="3"/>
        <v>143</v>
      </c>
      <c r="B159" s="66"/>
      <c r="C159" s="78"/>
      <c r="D159" s="78"/>
      <c r="E159" s="78"/>
      <c r="F159" s="78"/>
      <c r="G159" s="78">
        <v>48.18</v>
      </c>
    </row>
    <row r="160" spans="1:7" x14ac:dyDescent="0.3">
      <c r="A160" s="66">
        <f t="shared" si="3"/>
        <v>144</v>
      </c>
      <c r="B160" s="66"/>
      <c r="C160" s="78"/>
      <c r="D160" s="78"/>
      <c r="E160" s="78"/>
      <c r="F160" s="78"/>
      <c r="G160" s="78">
        <v>48.18</v>
      </c>
    </row>
    <row r="161" spans="1:7" x14ac:dyDescent="0.3">
      <c r="A161" s="66">
        <f t="shared" si="3"/>
        <v>145</v>
      </c>
      <c r="B161" s="66"/>
      <c r="C161" s="78"/>
      <c r="D161" s="78"/>
      <c r="E161" s="78"/>
      <c r="F161" s="78"/>
      <c r="G161" s="78">
        <v>48.18</v>
      </c>
    </row>
    <row r="162" spans="1:7" x14ac:dyDescent="0.3">
      <c r="A162" s="66">
        <f t="shared" si="3"/>
        <v>146</v>
      </c>
      <c r="B162" s="66"/>
      <c r="C162" s="78"/>
      <c r="D162" s="78"/>
      <c r="E162" s="78"/>
      <c r="F162" s="78"/>
      <c r="G162" s="78">
        <v>48.18</v>
      </c>
    </row>
    <row r="163" spans="1:7" x14ac:dyDescent="0.3">
      <c r="A163" s="66">
        <f t="shared" si="3"/>
        <v>147</v>
      </c>
      <c r="B163" s="66"/>
      <c r="C163" s="78"/>
      <c r="D163" s="78"/>
      <c r="E163" s="78"/>
      <c r="F163" s="78"/>
      <c r="G163" s="78">
        <v>48.18</v>
      </c>
    </row>
    <row r="164" spans="1:7" x14ac:dyDescent="0.3">
      <c r="A164" s="66">
        <f t="shared" si="3"/>
        <v>148</v>
      </c>
      <c r="B164" s="66"/>
      <c r="C164" s="78"/>
      <c r="D164" s="78"/>
      <c r="E164" s="78"/>
      <c r="F164" s="78"/>
      <c r="G164" s="78">
        <v>48.18</v>
      </c>
    </row>
    <row r="165" spans="1:7" x14ac:dyDescent="0.3">
      <c r="A165" s="66">
        <f t="shared" si="3"/>
        <v>149</v>
      </c>
      <c r="B165" s="66"/>
      <c r="C165" s="78"/>
      <c r="D165" s="78"/>
      <c r="E165" s="78"/>
      <c r="F165" s="78"/>
      <c r="G165" s="78">
        <v>48.18</v>
      </c>
    </row>
    <row r="166" spans="1:7" x14ac:dyDescent="0.3">
      <c r="A166" s="66">
        <f t="shared" si="3"/>
        <v>150</v>
      </c>
      <c r="B166" s="66"/>
      <c r="C166" s="78"/>
      <c r="D166" s="78"/>
      <c r="E166" s="78"/>
      <c r="F166" s="78"/>
      <c r="G166" s="78">
        <v>48.18</v>
      </c>
    </row>
    <row r="167" spans="1:7" x14ac:dyDescent="0.3">
      <c r="A167" s="66"/>
      <c r="B167" s="66"/>
      <c r="C167" s="78"/>
      <c r="D167" s="78"/>
      <c r="E167" s="78"/>
      <c r="F167" s="78"/>
      <c r="G167" s="78"/>
    </row>
    <row r="168" spans="1:7" x14ac:dyDescent="0.3">
      <c r="A168" s="66"/>
      <c r="B168" s="66"/>
      <c r="C168" s="78"/>
      <c r="D168" s="78"/>
      <c r="E168" s="78"/>
      <c r="F168" s="78"/>
      <c r="G168" s="78"/>
    </row>
    <row r="169" spans="1:7" x14ac:dyDescent="0.3">
      <c r="A169" s="66"/>
      <c r="B169" s="66"/>
      <c r="C169" s="78"/>
      <c r="D169" s="78"/>
      <c r="E169" s="78"/>
      <c r="F169" s="78"/>
      <c r="G169" s="78"/>
    </row>
    <row r="170" spans="1:7" x14ac:dyDescent="0.3">
      <c r="A170" s="66"/>
      <c r="B170" s="66"/>
      <c r="C170" s="78"/>
      <c r="D170" s="78"/>
      <c r="E170" s="78"/>
      <c r="F170" s="78"/>
      <c r="G170" s="78"/>
    </row>
    <row r="171" spans="1:7" x14ac:dyDescent="0.3">
      <c r="A171" s="66"/>
      <c r="B171" s="66"/>
      <c r="C171" s="78"/>
      <c r="D171" s="78"/>
      <c r="E171" s="78"/>
      <c r="F171" s="78"/>
      <c r="G171" s="78"/>
    </row>
    <row r="172" spans="1:7" x14ac:dyDescent="0.3">
      <c r="A172" s="66"/>
      <c r="B172" s="66"/>
      <c r="C172" s="78"/>
      <c r="D172" s="78"/>
      <c r="E172" s="78"/>
      <c r="F172" s="78"/>
      <c r="G172" s="78"/>
    </row>
    <row r="173" spans="1:7" x14ac:dyDescent="0.3">
      <c r="A173" s="66"/>
      <c r="B173" s="66"/>
      <c r="C173" s="78"/>
      <c r="D173" s="78"/>
      <c r="E173" s="78"/>
      <c r="F173" s="78"/>
      <c r="G173" s="78"/>
    </row>
    <row r="174" spans="1:7" x14ac:dyDescent="0.3">
      <c r="A174" s="66"/>
      <c r="B174" s="66"/>
      <c r="C174" s="78"/>
      <c r="D174" s="78"/>
      <c r="E174" s="78"/>
      <c r="F174" s="78"/>
      <c r="G174" s="78"/>
    </row>
    <row r="175" spans="1:7" x14ac:dyDescent="0.3">
      <c r="A175" s="66"/>
      <c r="B175" s="66"/>
      <c r="C175" s="78"/>
      <c r="D175" s="78"/>
      <c r="E175" s="78"/>
      <c r="F175" s="78"/>
      <c r="G175" s="78"/>
    </row>
    <row r="176" spans="1:7" x14ac:dyDescent="0.3">
      <c r="A176" s="66"/>
      <c r="B176" s="66"/>
      <c r="C176" s="78"/>
      <c r="D176" s="78"/>
      <c r="E176" s="78"/>
      <c r="F176" s="78"/>
      <c r="G176" s="78"/>
    </row>
    <row r="177" spans="1:7" x14ac:dyDescent="0.3">
      <c r="A177" s="66"/>
      <c r="B177" s="66"/>
      <c r="C177" s="78"/>
      <c r="D177" s="78"/>
      <c r="E177" s="78"/>
      <c r="F177" s="78"/>
      <c r="G177" s="78"/>
    </row>
    <row r="178" spans="1:7" x14ac:dyDescent="0.3">
      <c r="A178" s="66"/>
      <c r="B178" s="66"/>
      <c r="C178" s="78"/>
      <c r="D178" s="78"/>
      <c r="E178" s="78"/>
      <c r="F178" s="78"/>
      <c r="G178" s="78"/>
    </row>
    <row r="179" spans="1:7" x14ac:dyDescent="0.3">
      <c r="A179" s="66"/>
      <c r="B179" s="66"/>
      <c r="C179" s="78"/>
      <c r="D179" s="78"/>
      <c r="E179" s="78"/>
      <c r="F179" s="78"/>
      <c r="G179" s="78"/>
    </row>
    <row r="180" spans="1:7" x14ac:dyDescent="0.3">
      <c r="A180" s="66"/>
      <c r="B180" s="66"/>
      <c r="C180" s="78"/>
      <c r="D180" s="78"/>
      <c r="E180" s="78"/>
      <c r="F180" s="78"/>
      <c r="G180" s="78"/>
    </row>
    <row r="181" spans="1:7" x14ac:dyDescent="0.3">
      <c r="A181" s="66"/>
      <c r="B181" s="66"/>
      <c r="C181" s="78"/>
      <c r="D181" s="78"/>
      <c r="E181" s="78"/>
      <c r="F181" s="78"/>
      <c r="G181" s="78"/>
    </row>
    <row r="182" spans="1:7" x14ac:dyDescent="0.3">
      <c r="A182" s="66"/>
      <c r="B182" s="66"/>
      <c r="C182" s="78"/>
      <c r="D182" s="78"/>
      <c r="E182" s="78"/>
      <c r="F182" s="78"/>
      <c r="G182" s="78"/>
    </row>
    <row r="183" spans="1:7" x14ac:dyDescent="0.3">
      <c r="A183" s="66"/>
      <c r="B183" s="66"/>
      <c r="C183" s="78"/>
      <c r="D183" s="78"/>
      <c r="E183" s="78"/>
      <c r="F183" s="78"/>
      <c r="G183" s="78"/>
    </row>
    <row r="184" spans="1:7" x14ac:dyDescent="0.3">
      <c r="A184" s="66"/>
      <c r="B184" s="66"/>
      <c r="C184" s="78"/>
      <c r="D184" s="78"/>
      <c r="E184" s="78"/>
      <c r="F184" s="78"/>
      <c r="G184" s="78"/>
    </row>
    <row r="185" spans="1:7" x14ac:dyDescent="0.3">
      <c r="A185" s="66"/>
      <c r="B185" s="66"/>
      <c r="C185" s="78"/>
      <c r="D185" s="78"/>
      <c r="E185" s="78"/>
      <c r="F185" s="78"/>
      <c r="G185" s="78"/>
    </row>
    <row r="186" spans="1:7" x14ac:dyDescent="0.3">
      <c r="A186" s="66"/>
      <c r="B186" s="66"/>
      <c r="C186" s="78"/>
      <c r="D186" s="78"/>
      <c r="E186" s="78"/>
      <c r="F186" s="78"/>
      <c r="G186" s="78"/>
    </row>
    <row r="187" spans="1:7" x14ac:dyDescent="0.3">
      <c r="A187" s="66"/>
      <c r="B187" s="66"/>
      <c r="C187" s="78"/>
      <c r="D187" s="78"/>
      <c r="E187" s="78"/>
      <c r="F187" s="78"/>
      <c r="G187" s="78"/>
    </row>
    <row r="188" spans="1:7" x14ac:dyDescent="0.3">
      <c r="A188" s="66"/>
      <c r="B188" s="66"/>
      <c r="C188" s="78"/>
      <c r="D188" s="78"/>
      <c r="E188" s="78"/>
      <c r="F188" s="78"/>
      <c r="G188" s="78"/>
    </row>
    <row r="189" spans="1:7" x14ac:dyDescent="0.3">
      <c r="A189" s="66"/>
      <c r="B189" s="66"/>
      <c r="C189" s="78"/>
      <c r="D189" s="78"/>
      <c r="E189" s="78"/>
      <c r="F189" s="78"/>
      <c r="G189" s="78"/>
    </row>
    <row r="190" spans="1:7" x14ac:dyDescent="0.3">
      <c r="A190" s="66"/>
      <c r="B190" s="66"/>
      <c r="C190" s="78"/>
      <c r="D190" s="78"/>
      <c r="E190" s="78"/>
      <c r="F190" s="78"/>
      <c r="G190" s="78"/>
    </row>
    <row r="191" spans="1:7" x14ac:dyDescent="0.3">
      <c r="A191" s="66"/>
      <c r="B191" s="66"/>
      <c r="C191" s="78"/>
      <c r="D191" s="78"/>
      <c r="E191" s="78"/>
      <c r="F191" s="78"/>
      <c r="G191" s="78"/>
    </row>
    <row r="192" spans="1:7" x14ac:dyDescent="0.3">
      <c r="A192" s="66"/>
      <c r="B192" s="66"/>
      <c r="C192" s="78"/>
      <c r="D192" s="78"/>
      <c r="E192" s="78"/>
      <c r="F192" s="78"/>
      <c r="G192" s="78"/>
    </row>
    <row r="193" spans="1:7" x14ac:dyDescent="0.3">
      <c r="A193" s="66"/>
      <c r="B193" s="66"/>
      <c r="C193" s="78"/>
      <c r="D193" s="78"/>
      <c r="E193" s="78"/>
      <c r="F193" s="78"/>
      <c r="G193" s="78"/>
    </row>
    <row r="194" spans="1:7" x14ac:dyDescent="0.3">
      <c r="A194" s="66"/>
      <c r="B194" s="66"/>
      <c r="C194" s="78"/>
      <c r="D194" s="78"/>
      <c r="E194" s="78"/>
      <c r="F194" s="78"/>
      <c r="G194" s="78"/>
    </row>
    <row r="195" spans="1:7" x14ac:dyDescent="0.3">
      <c r="A195" s="66"/>
      <c r="B195" s="66"/>
      <c r="C195" s="78"/>
      <c r="D195" s="78"/>
      <c r="E195" s="78"/>
      <c r="F195" s="78"/>
      <c r="G195" s="78"/>
    </row>
    <row r="196" spans="1:7" x14ac:dyDescent="0.3">
      <c r="A196" s="66"/>
      <c r="B196" s="66"/>
      <c r="C196" s="78"/>
      <c r="D196" s="78"/>
      <c r="E196" s="78"/>
      <c r="F196" s="78"/>
      <c r="G196" s="78"/>
    </row>
    <row r="197" spans="1:7" x14ac:dyDescent="0.3">
      <c r="A197" s="66"/>
      <c r="B197" s="66"/>
      <c r="C197" s="78"/>
      <c r="D197" s="78"/>
      <c r="E197" s="78"/>
      <c r="F197" s="78"/>
      <c r="G197" s="78"/>
    </row>
    <row r="198" spans="1:7" x14ac:dyDescent="0.3">
      <c r="A198" s="66"/>
      <c r="B198" s="66"/>
      <c r="C198" s="78"/>
      <c r="D198" s="78"/>
      <c r="E198" s="78"/>
      <c r="F198" s="78"/>
      <c r="G198" s="78"/>
    </row>
    <row r="199" spans="1:7" x14ac:dyDescent="0.3">
      <c r="A199" s="66"/>
      <c r="B199" s="66"/>
      <c r="C199" s="78"/>
      <c r="D199" s="78"/>
      <c r="E199" s="78"/>
      <c r="F199" s="78"/>
      <c r="G199" s="78"/>
    </row>
    <row r="200" spans="1:7" x14ac:dyDescent="0.3">
      <c r="A200" s="66"/>
      <c r="B200" s="66"/>
      <c r="C200" s="78"/>
      <c r="D200" s="78"/>
      <c r="E200" s="78"/>
      <c r="F200" s="78"/>
      <c r="G200" s="78"/>
    </row>
    <row r="201" spans="1:7" x14ac:dyDescent="0.3">
      <c r="A201" s="66"/>
      <c r="B201" s="66"/>
      <c r="C201" s="78"/>
      <c r="D201" s="78"/>
      <c r="E201" s="78"/>
      <c r="F201" s="78"/>
      <c r="G201" s="78"/>
    </row>
    <row r="202" spans="1:7" x14ac:dyDescent="0.3">
      <c r="A202" s="66"/>
      <c r="B202" s="66"/>
      <c r="C202" s="78"/>
      <c r="D202" s="78"/>
      <c r="E202" s="78"/>
      <c r="F202" s="78"/>
      <c r="G202" s="78"/>
    </row>
    <row r="203" spans="1:7" x14ac:dyDescent="0.3">
      <c r="A203" s="66"/>
      <c r="B203" s="66"/>
      <c r="C203" s="78"/>
      <c r="D203" s="78"/>
      <c r="E203" s="78"/>
      <c r="F203" s="78"/>
      <c r="G203" s="78"/>
    </row>
    <row r="204" spans="1:7" x14ac:dyDescent="0.3">
      <c r="A204" s="66"/>
      <c r="B204" s="66"/>
      <c r="C204" s="78"/>
      <c r="D204" s="78"/>
      <c r="E204" s="78"/>
      <c r="F204" s="78"/>
      <c r="G204" s="78"/>
    </row>
    <row r="205" spans="1:7" x14ac:dyDescent="0.3">
      <c r="A205" s="66"/>
      <c r="B205" s="66"/>
      <c r="C205" s="78"/>
      <c r="D205" s="78"/>
      <c r="E205" s="78"/>
      <c r="F205" s="78"/>
      <c r="G205" s="78"/>
    </row>
    <row r="206" spans="1:7" x14ac:dyDescent="0.3">
      <c r="A206" s="66"/>
      <c r="B206" s="66"/>
      <c r="C206" s="78"/>
      <c r="D206" s="78"/>
      <c r="E206" s="78"/>
      <c r="F206" s="78"/>
      <c r="G206" s="78"/>
    </row>
    <row r="207" spans="1:7" x14ac:dyDescent="0.3">
      <c r="A207" s="66"/>
      <c r="B207" s="66"/>
      <c r="C207" s="78"/>
      <c r="D207" s="78"/>
      <c r="E207" s="78"/>
      <c r="F207" s="78"/>
      <c r="G207" s="78"/>
    </row>
    <row r="208" spans="1:7" x14ac:dyDescent="0.3">
      <c r="A208" s="66"/>
      <c r="B208" s="66"/>
      <c r="C208" s="78"/>
      <c r="D208" s="78"/>
      <c r="E208" s="78"/>
      <c r="F208" s="78"/>
      <c r="G208" s="78"/>
    </row>
    <row r="209" spans="1:7" x14ac:dyDescent="0.3">
      <c r="A209" s="66"/>
      <c r="B209" s="66"/>
      <c r="C209" s="78"/>
      <c r="D209" s="78"/>
      <c r="E209" s="78"/>
      <c r="F209" s="78"/>
      <c r="G209" s="78"/>
    </row>
    <row r="210" spans="1:7" x14ac:dyDescent="0.3">
      <c r="A210" s="66"/>
      <c r="B210" s="66"/>
      <c r="C210" s="78"/>
      <c r="D210" s="78"/>
      <c r="E210" s="78"/>
      <c r="F210" s="78"/>
      <c r="G210" s="78"/>
    </row>
    <row r="211" spans="1:7" x14ac:dyDescent="0.3">
      <c r="A211" s="66"/>
      <c r="B211" s="66"/>
      <c r="C211" s="78"/>
      <c r="D211" s="78"/>
      <c r="E211" s="78"/>
      <c r="F211" s="78"/>
      <c r="G211" s="78"/>
    </row>
  </sheetData>
  <mergeCells count="15">
    <mergeCell ref="G4:G5"/>
    <mergeCell ref="A14:A15"/>
    <mergeCell ref="C14:G14"/>
    <mergeCell ref="B15:B16"/>
    <mergeCell ref="C15:C16"/>
    <mergeCell ref="D15:D16"/>
    <mergeCell ref="E15:E16"/>
    <mergeCell ref="F15:F16"/>
    <mergeCell ref="G15:G16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66"/>
  <sheetViews>
    <sheetView topLeftCell="H1" zoomScaleNormal="100" workbookViewId="0">
      <selection activeCell="X19" sqref="X19"/>
    </sheetView>
  </sheetViews>
  <sheetFormatPr defaultRowHeight="14.4" x14ac:dyDescent="0.3"/>
  <cols>
    <col min="1" max="2" width="30.44140625" customWidth="1"/>
    <col min="3" max="7" width="21.6640625" customWidth="1"/>
    <col min="11" max="11" width="28.6640625" customWidth="1"/>
  </cols>
  <sheetData>
    <row r="1" spans="1:8" x14ac:dyDescent="0.3">
      <c r="A1" t="s">
        <v>150</v>
      </c>
    </row>
    <row r="2" spans="1:8" x14ac:dyDescent="0.3">
      <c r="G2" s="65"/>
    </row>
    <row r="3" spans="1:8" x14ac:dyDescent="0.3">
      <c r="A3" s="57" t="s">
        <v>132</v>
      </c>
      <c r="B3" s="57"/>
    </row>
    <row r="4" spans="1:8" ht="15" customHeight="1" x14ac:dyDescent="0.3">
      <c r="A4" s="146"/>
      <c r="B4" s="139" t="s">
        <v>152</v>
      </c>
      <c r="C4" s="139" t="s">
        <v>101</v>
      </c>
      <c r="D4" s="139" t="s">
        <v>143</v>
      </c>
      <c r="E4" s="139" t="s">
        <v>142</v>
      </c>
      <c r="F4" s="139" t="s">
        <v>141</v>
      </c>
      <c r="G4" s="139" t="s">
        <v>151</v>
      </c>
    </row>
    <row r="5" spans="1:8" ht="18.75" customHeight="1" x14ac:dyDescent="0.3">
      <c r="A5" s="147"/>
      <c r="B5" s="140"/>
      <c r="C5" s="140"/>
      <c r="D5" s="140"/>
      <c r="E5" s="140"/>
      <c r="F5" s="140"/>
      <c r="G5" s="140"/>
    </row>
    <row r="6" spans="1:8" x14ac:dyDescent="0.3">
      <c r="A6" s="58" t="s">
        <v>133</v>
      </c>
      <c r="B6" s="64">
        <v>2354</v>
      </c>
      <c r="C6" s="64">
        <v>776</v>
      </c>
      <c r="D6" s="64">
        <v>399</v>
      </c>
      <c r="E6" s="64">
        <v>476</v>
      </c>
      <c r="F6" s="64">
        <v>476</v>
      </c>
      <c r="G6" s="64">
        <v>966</v>
      </c>
    </row>
    <row r="7" spans="1:8" x14ac:dyDescent="0.3">
      <c r="A7" s="58" t="s">
        <v>161</v>
      </c>
      <c r="B7" s="64">
        <v>235</v>
      </c>
      <c r="C7" s="64">
        <v>78</v>
      </c>
      <c r="D7" s="64">
        <v>40</v>
      </c>
      <c r="E7" s="64">
        <v>48</v>
      </c>
      <c r="F7" s="64">
        <v>48</v>
      </c>
      <c r="G7" s="64">
        <v>97</v>
      </c>
      <c r="H7" s="67"/>
    </row>
    <row r="8" spans="1:8" x14ac:dyDescent="0.3">
      <c r="A8" s="58" t="s">
        <v>134</v>
      </c>
      <c r="B8" s="76">
        <v>2.34</v>
      </c>
      <c r="C8" s="76">
        <v>6.02</v>
      </c>
      <c r="D8" s="76">
        <v>9.9</v>
      </c>
      <c r="E8" s="76">
        <v>20.46</v>
      </c>
      <c r="F8" s="76">
        <v>21.12</v>
      </c>
      <c r="G8" s="76">
        <v>21.84</v>
      </c>
    </row>
    <row r="9" spans="1:8" x14ac:dyDescent="0.3">
      <c r="A9" s="71" t="s">
        <v>155</v>
      </c>
      <c r="B9" s="73">
        <f>GCD(B7,C7,D7,E7,F7,G7)</f>
        <v>1</v>
      </c>
      <c r="C9" s="70"/>
      <c r="D9" s="70"/>
      <c r="E9" s="70"/>
      <c r="F9" s="70"/>
      <c r="G9" s="70"/>
    </row>
    <row r="10" spans="1:8" x14ac:dyDescent="0.3">
      <c r="A10" s="71" t="s">
        <v>154</v>
      </c>
      <c r="B10" s="72">
        <f>+B7</f>
        <v>235</v>
      </c>
      <c r="C10" s="70">
        <f>+B10+C7</f>
        <v>313</v>
      </c>
      <c r="D10" s="70">
        <f>+C10+D7</f>
        <v>353</v>
      </c>
      <c r="E10" s="70">
        <f>+D10+E7</f>
        <v>401</v>
      </c>
      <c r="F10" s="70">
        <f>+E10+F7</f>
        <v>449</v>
      </c>
      <c r="G10" s="70">
        <f>+F10+G7</f>
        <v>546</v>
      </c>
    </row>
    <row r="11" spans="1:8" x14ac:dyDescent="0.3">
      <c r="A11" s="68"/>
      <c r="B11" s="65"/>
      <c r="C11" s="65"/>
      <c r="D11" s="65"/>
      <c r="E11" s="65"/>
      <c r="F11" s="65"/>
      <c r="G11" s="70"/>
    </row>
    <row r="12" spans="1:8" x14ac:dyDescent="0.3">
      <c r="D12" s="67"/>
      <c r="E12" s="67"/>
      <c r="F12" s="67"/>
      <c r="G12" s="67"/>
    </row>
    <row r="13" spans="1:8" ht="15" customHeight="1" x14ac:dyDescent="0.3">
      <c r="A13" s="57" t="s">
        <v>135</v>
      </c>
      <c r="B13" s="57"/>
      <c r="C13" s="67"/>
    </row>
    <row r="14" spans="1:8" x14ac:dyDescent="0.3">
      <c r="A14" s="141"/>
      <c r="B14" s="69"/>
      <c r="C14" s="143" t="s">
        <v>153</v>
      </c>
      <c r="D14" s="143"/>
      <c r="E14" s="143"/>
      <c r="F14" s="143"/>
      <c r="G14" s="143"/>
    </row>
    <row r="15" spans="1:8" ht="15" customHeight="1" x14ac:dyDescent="0.3">
      <c r="A15" s="142"/>
      <c r="B15" s="144" t="s">
        <v>152</v>
      </c>
      <c r="C15" s="144" t="s">
        <v>101</v>
      </c>
      <c r="D15" s="144" t="s">
        <v>143</v>
      </c>
      <c r="E15" s="144" t="s">
        <v>142</v>
      </c>
      <c r="F15" s="144" t="s">
        <v>141</v>
      </c>
      <c r="G15" s="144" t="s">
        <v>151</v>
      </c>
    </row>
    <row r="16" spans="1:8" ht="21.75" customHeight="1" x14ac:dyDescent="0.3">
      <c r="A16" s="59" t="s">
        <v>136</v>
      </c>
      <c r="B16" s="145"/>
      <c r="C16" s="145"/>
      <c r="D16" s="145"/>
      <c r="E16" s="145"/>
      <c r="F16" s="145"/>
      <c r="G16" s="145"/>
    </row>
    <row r="17" spans="1:7" x14ac:dyDescent="0.3">
      <c r="A17" s="66">
        <f>+$B$9</f>
        <v>1</v>
      </c>
      <c r="B17" s="77">
        <v>2.34</v>
      </c>
      <c r="C17" s="77"/>
      <c r="D17" s="77"/>
      <c r="E17" s="77"/>
      <c r="F17" s="77"/>
      <c r="G17" s="77"/>
    </row>
    <row r="18" spans="1:7" x14ac:dyDescent="0.3">
      <c r="A18" s="66">
        <f>+$B$9+A17</f>
        <v>2</v>
      </c>
      <c r="B18" s="77">
        <v>2.34</v>
      </c>
      <c r="C18" s="77"/>
      <c r="D18" s="77"/>
      <c r="E18" s="77"/>
      <c r="F18" s="77"/>
      <c r="G18" s="77"/>
    </row>
    <row r="19" spans="1:7" x14ac:dyDescent="0.3">
      <c r="A19" s="66">
        <f t="shared" ref="A19:A82" si="0">+$B$9+A18</f>
        <v>3</v>
      </c>
      <c r="B19" s="77">
        <v>2.34</v>
      </c>
      <c r="C19" s="77"/>
      <c r="D19" s="77"/>
      <c r="E19" s="77"/>
      <c r="F19" s="77"/>
      <c r="G19" s="77"/>
    </row>
    <row r="20" spans="1:7" x14ac:dyDescent="0.3">
      <c r="A20" s="66">
        <f t="shared" si="0"/>
        <v>4</v>
      </c>
      <c r="B20" s="77">
        <v>2.34</v>
      </c>
      <c r="C20" s="77"/>
      <c r="D20" s="77"/>
      <c r="E20" s="77"/>
      <c r="F20" s="77"/>
      <c r="G20" s="77"/>
    </row>
    <row r="21" spans="1:7" x14ac:dyDescent="0.3">
      <c r="A21" s="66">
        <f t="shared" si="0"/>
        <v>5</v>
      </c>
      <c r="B21" s="77">
        <v>2.34</v>
      </c>
      <c r="C21" s="77"/>
      <c r="D21" s="77"/>
      <c r="E21" s="77"/>
      <c r="F21" s="77"/>
      <c r="G21" s="77"/>
    </row>
    <row r="22" spans="1:7" x14ac:dyDescent="0.3">
      <c r="A22" s="66">
        <f t="shared" si="0"/>
        <v>6</v>
      </c>
      <c r="B22" s="77">
        <v>2.34</v>
      </c>
      <c r="C22" s="77"/>
      <c r="D22" s="77"/>
      <c r="E22" s="77"/>
      <c r="F22" s="77"/>
      <c r="G22" s="77"/>
    </row>
    <row r="23" spans="1:7" x14ac:dyDescent="0.3">
      <c r="A23" s="66">
        <f t="shared" si="0"/>
        <v>7</v>
      </c>
      <c r="B23" s="77">
        <v>2.34</v>
      </c>
      <c r="C23" s="77"/>
      <c r="D23" s="77"/>
      <c r="E23" s="77"/>
      <c r="F23" s="77"/>
      <c r="G23" s="77"/>
    </row>
    <row r="24" spans="1:7" x14ac:dyDescent="0.3">
      <c r="A24" s="66">
        <f t="shared" si="0"/>
        <v>8</v>
      </c>
      <c r="B24" s="77">
        <v>2.34</v>
      </c>
      <c r="C24" s="77"/>
      <c r="D24" s="77"/>
      <c r="E24" s="77"/>
      <c r="F24" s="77"/>
      <c r="G24" s="77"/>
    </row>
    <row r="25" spans="1:7" x14ac:dyDescent="0.3">
      <c r="A25" s="66">
        <f t="shared" si="0"/>
        <v>9</v>
      </c>
      <c r="B25" s="77">
        <v>2.34</v>
      </c>
      <c r="C25" s="77"/>
      <c r="D25" s="77"/>
      <c r="E25" s="77"/>
      <c r="F25" s="77"/>
      <c r="G25" s="77"/>
    </row>
    <row r="26" spans="1:7" x14ac:dyDescent="0.3">
      <c r="A26" s="66">
        <f t="shared" si="0"/>
        <v>10</v>
      </c>
      <c r="B26" s="77">
        <v>2.34</v>
      </c>
      <c r="C26" s="77"/>
      <c r="D26" s="77"/>
      <c r="E26" s="77"/>
      <c r="F26" s="77"/>
      <c r="G26" s="77"/>
    </row>
    <row r="27" spans="1:7" x14ac:dyDescent="0.3">
      <c r="A27" s="66">
        <f t="shared" si="0"/>
        <v>11</v>
      </c>
      <c r="B27" s="77">
        <v>2.34</v>
      </c>
      <c r="C27" s="77"/>
      <c r="D27" s="77"/>
      <c r="E27" s="77"/>
      <c r="F27" s="77"/>
      <c r="G27" s="77"/>
    </row>
    <row r="28" spans="1:7" x14ac:dyDescent="0.3">
      <c r="A28" s="66">
        <f t="shared" si="0"/>
        <v>12</v>
      </c>
      <c r="B28" s="77">
        <v>2.34</v>
      </c>
      <c r="C28" s="77"/>
      <c r="D28" s="77"/>
      <c r="E28" s="77"/>
      <c r="F28" s="77"/>
      <c r="G28" s="77"/>
    </row>
    <row r="29" spans="1:7" x14ac:dyDescent="0.3">
      <c r="A29" s="66">
        <f t="shared" si="0"/>
        <v>13</v>
      </c>
      <c r="B29" s="77">
        <v>2.34</v>
      </c>
      <c r="C29" s="77"/>
      <c r="D29" s="77"/>
      <c r="E29" s="77"/>
      <c r="F29" s="77"/>
      <c r="G29" s="77"/>
    </row>
    <row r="30" spans="1:7" x14ac:dyDescent="0.3">
      <c r="A30" s="66">
        <f t="shared" si="0"/>
        <v>14</v>
      </c>
      <c r="B30" s="77">
        <v>2.34</v>
      </c>
      <c r="C30" s="77"/>
      <c r="D30" s="77"/>
      <c r="E30" s="77"/>
      <c r="F30" s="77"/>
      <c r="G30" s="77"/>
    </row>
    <row r="31" spans="1:7" x14ac:dyDescent="0.3">
      <c r="A31" s="66">
        <f t="shared" si="0"/>
        <v>15</v>
      </c>
      <c r="B31" s="77">
        <v>2.34</v>
      </c>
      <c r="C31" s="77"/>
      <c r="D31" s="77"/>
      <c r="E31" s="77"/>
      <c r="F31" s="77"/>
      <c r="G31" s="77"/>
    </row>
    <row r="32" spans="1:7" x14ac:dyDescent="0.3">
      <c r="A32" s="66">
        <f t="shared" si="0"/>
        <v>16</v>
      </c>
      <c r="B32" s="77">
        <v>2.34</v>
      </c>
      <c r="C32" s="77"/>
      <c r="D32" s="77"/>
      <c r="E32" s="77"/>
      <c r="F32" s="77"/>
      <c r="G32" s="77"/>
    </row>
    <row r="33" spans="1:7" x14ac:dyDescent="0.3">
      <c r="A33" s="66">
        <f t="shared" si="0"/>
        <v>17</v>
      </c>
      <c r="B33" s="77">
        <v>2.34</v>
      </c>
      <c r="C33" s="77"/>
      <c r="D33" s="77"/>
      <c r="E33" s="77"/>
      <c r="F33" s="77"/>
      <c r="G33" s="77"/>
    </row>
    <row r="34" spans="1:7" x14ac:dyDescent="0.3">
      <c r="A34" s="66">
        <f t="shared" si="0"/>
        <v>18</v>
      </c>
      <c r="B34" s="77">
        <v>2.34</v>
      </c>
      <c r="C34" s="77"/>
      <c r="D34" s="77"/>
      <c r="E34" s="77"/>
      <c r="F34" s="77"/>
      <c r="G34" s="77"/>
    </row>
    <row r="35" spans="1:7" x14ac:dyDescent="0.3">
      <c r="A35" s="66">
        <f t="shared" si="0"/>
        <v>19</v>
      </c>
      <c r="B35" s="77">
        <v>2.34</v>
      </c>
      <c r="C35" s="77"/>
      <c r="D35" s="77"/>
      <c r="E35" s="77"/>
      <c r="F35" s="77"/>
      <c r="G35" s="77"/>
    </row>
    <row r="36" spans="1:7" x14ac:dyDescent="0.3">
      <c r="A36" s="66">
        <f t="shared" si="0"/>
        <v>20</v>
      </c>
      <c r="B36" s="77">
        <v>2.34</v>
      </c>
      <c r="C36" s="77"/>
      <c r="D36" s="77"/>
      <c r="E36" s="77"/>
      <c r="F36" s="77"/>
      <c r="G36" s="77"/>
    </row>
    <row r="37" spans="1:7" x14ac:dyDescent="0.3">
      <c r="A37" s="66">
        <f t="shared" si="0"/>
        <v>21</v>
      </c>
      <c r="B37" s="77">
        <v>2.34</v>
      </c>
      <c r="C37" s="77"/>
      <c r="D37" s="77"/>
      <c r="E37" s="77"/>
      <c r="F37" s="77"/>
      <c r="G37" s="77"/>
    </row>
    <row r="38" spans="1:7" x14ac:dyDescent="0.3">
      <c r="A38" s="66">
        <f t="shared" si="0"/>
        <v>22</v>
      </c>
      <c r="B38" s="77">
        <v>2.34</v>
      </c>
      <c r="C38" s="77"/>
      <c r="D38" s="77"/>
      <c r="E38" s="77"/>
      <c r="F38" s="77"/>
      <c r="G38" s="77"/>
    </row>
    <row r="39" spans="1:7" x14ac:dyDescent="0.3">
      <c r="A39" s="66">
        <f t="shared" si="0"/>
        <v>23</v>
      </c>
      <c r="B39" s="77">
        <v>2.34</v>
      </c>
      <c r="C39" s="77"/>
      <c r="D39" s="77"/>
      <c r="E39" s="77"/>
      <c r="F39" s="77"/>
      <c r="G39" s="77"/>
    </row>
    <row r="40" spans="1:7" x14ac:dyDescent="0.3">
      <c r="A40" s="66">
        <f t="shared" si="0"/>
        <v>24</v>
      </c>
      <c r="B40" s="77">
        <v>2.34</v>
      </c>
      <c r="C40" s="77"/>
      <c r="D40" s="77"/>
      <c r="E40" s="77"/>
      <c r="F40" s="77"/>
      <c r="G40" s="77"/>
    </row>
    <row r="41" spans="1:7" x14ac:dyDescent="0.3">
      <c r="A41" s="66">
        <f t="shared" si="0"/>
        <v>25</v>
      </c>
      <c r="B41" s="77">
        <v>2.34</v>
      </c>
      <c r="C41" s="77"/>
      <c r="D41" s="77"/>
      <c r="E41" s="77"/>
      <c r="F41" s="77"/>
      <c r="G41" s="77"/>
    </row>
    <row r="42" spans="1:7" x14ac:dyDescent="0.3">
      <c r="A42" s="66">
        <f t="shared" si="0"/>
        <v>26</v>
      </c>
      <c r="B42" s="77">
        <v>2.34</v>
      </c>
      <c r="C42" s="77"/>
      <c r="D42" s="77"/>
      <c r="E42" s="77"/>
      <c r="F42" s="77"/>
      <c r="G42" s="77"/>
    </row>
    <row r="43" spans="1:7" x14ac:dyDescent="0.3">
      <c r="A43" s="66">
        <f t="shared" si="0"/>
        <v>27</v>
      </c>
      <c r="B43" s="77">
        <v>2.34</v>
      </c>
      <c r="C43" s="77"/>
      <c r="D43" s="77"/>
      <c r="E43" s="77"/>
      <c r="F43" s="77"/>
      <c r="G43" s="77"/>
    </row>
    <row r="44" spans="1:7" x14ac:dyDescent="0.3">
      <c r="A44" s="66">
        <f t="shared" si="0"/>
        <v>28</v>
      </c>
      <c r="B44" s="77">
        <v>2.34</v>
      </c>
      <c r="C44" s="77"/>
      <c r="D44" s="77"/>
      <c r="E44" s="77"/>
      <c r="F44" s="77"/>
      <c r="G44" s="77"/>
    </row>
    <row r="45" spans="1:7" x14ac:dyDescent="0.3">
      <c r="A45" s="66">
        <f t="shared" si="0"/>
        <v>29</v>
      </c>
      <c r="B45" s="77">
        <v>2.34</v>
      </c>
      <c r="C45" s="77"/>
      <c r="D45" s="77"/>
      <c r="E45" s="77"/>
      <c r="F45" s="77"/>
      <c r="G45" s="77"/>
    </row>
    <row r="46" spans="1:7" x14ac:dyDescent="0.3">
      <c r="A46" s="66">
        <f t="shared" si="0"/>
        <v>30</v>
      </c>
      <c r="B46" s="77">
        <v>2.34</v>
      </c>
      <c r="C46" s="77"/>
      <c r="D46" s="77"/>
      <c r="E46" s="77"/>
      <c r="F46" s="77"/>
      <c r="G46" s="77"/>
    </row>
    <row r="47" spans="1:7" x14ac:dyDescent="0.3">
      <c r="A47" s="66">
        <f t="shared" si="0"/>
        <v>31</v>
      </c>
      <c r="B47" s="77">
        <v>2.34</v>
      </c>
      <c r="C47" s="77"/>
      <c r="D47" s="77"/>
      <c r="E47" s="77"/>
      <c r="F47" s="77"/>
      <c r="G47" s="77"/>
    </row>
    <row r="48" spans="1:7" x14ac:dyDescent="0.3">
      <c r="A48" s="66">
        <f t="shared" si="0"/>
        <v>32</v>
      </c>
      <c r="B48" s="77">
        <v>2.34</v>
      </c>
      <c r="C48" s="77"/>
      <c r="D48" s="77"/>
      <c r="E48" s="77"/>
      <c r="F48" s="77"/>
      <c r="G48" s="77"/>
    </row>
    <row r="49" spans="1:7" x14ac:dyDescent="0.3">
      <c r="A49" s="66">
        <f t="shared" si="0"/>
        <v>33</v>
      </c>
      <c r="B49" s="77">
        <v>2.34</v>
      </c>
      <c r="C49" s="77"/>
      <c r="D49" s="77"/>
      <c r="E49" s="77"/>
      <c r="F49" s="77"/>
      <c r="G49" s="77"/>
    </row>
    <row r="50" spans="1:7" x14ac:dyDescent="0.3">
      <c r="A50" s="66">
        <f t="shared" si="0"/>
        <v>34</v>
      </c>
      <c r="B50" s="77">
        <v>2.34</v>
      </c>
      <c r="C50" s="77"/>
      <c r="D50" s="77"/>
      <c r="E50" s="77"/>
      <c r="F50" s="77"/>
      <c r="G50" s="77"/>
    </row>
    <row r="51" spans="1:7" x14ac:dyDescent="0.3">
      <c r="A51" s="66">
        <f t="shared" si="0"/>
        <v>35</v>
      </c>
      <c r="B51" s="77">
        <v>2.34</v>
      </c>
      <c r="C51" s="77"/>
      <c r="D51" s="77"/>
      <c r="E51" s="77"/>
      <c r="F51" s="77"/>
      <c r="G51" s="77"/>
    </row>
    <row r="52" spans="1:7" x14ac:dyDescent="0.3">
      <c r="A52" s="66">
        <f t="shared" si="0"/>
        <v>36</v>
      </c>
      <c r="B52" s="77">
        <v>2.34</v>
      </c>
      <c r="C52" s="77"/>
      <c r="D52" s="77"/>
      <c r="E52" s="77"/>
      <c r="F52" s="77"/>
      <c r="G52" s="77"/>
    </row>
    <row r="53" spans="1:7" x14ac:dyDescent="0.3">
      <c r="A53" s="66">
        <f t="shared" si="0"/>
        <v>37</v>
      </c>
      <c r="B53" s="77">
        <v>2.34</v>
      </c>
      <c r="C53" s="77"/>
      <c r="D53" s="77"/>
      <c r="E53" s="77"/>
      <c r="F53" s="77"/>
      <c r="G53" s="77"/>
    </row>
    <row r="54" spans="1:7" x14ac:dyDescent="0.3">
      <c r="A54" s="66">
        <f t="shared" si="0"/>
        <v>38</v>
      </c>
      <c r="B54" s="77">
        <v>2.34</v>
      </c>
      <c r="C54" s="77"/>
      <c r="D54" s="77"/>
      <c r="E54" s="77"/>
      <c r="F54" s="77"/>
      <c r="G54" s="77"/>
    </row>
    <row r="55" spans="1:7" x14ac:dyDescent="0.3">
      <c r="A55" s="66">
        <f t="shared" si="0"/>
        <v>39</v>
      </c>
      <c r="B55" s="77">
        <v>2.34</v>
      </c>
      <c r="C55" s="77"/>
      <c r="D55" s="77"/>
      <c r="E55" s="77"/>
      <c r="F55" s="77"/>
      <c r="G55" s="77"/>
    </row>
    <row r="56" spans="1:7" x14ac:dyDescent="0.3">
      <c r="A56" s="66">
        <f t="shared" si="0"/>
        <v>40</v>
      </c>
      <c r="B56" s="77">
        <v>2.34</v>
      </c>
      <c r="C56" s="77"/>
      <c r="D56" s="77"/>
      <c r="E56" s="77"/>
      <c r="F56" s="77"/>
      <c r="G56" s="77"/>
    </row>
    <row r="57" spans="1:7" x14ac:dyDescent="0.3">
      <c r="A57" s="66">
        <f t="shared" si="0"/>
        <v>41</v>
      </c>
      <c r="B57" s="77">
        <v>2.34</v>
      </c>
      <c r="C57" s="77"/>
      <c r="D57" s="77"/>
      <c r="E57" s="77"/>
      <c r="F57" s="77"/>
      <c r="G57" s="77"/>
    </row>
    <row r="58" spans="1:7" x14ac:dyDescent="0.3">
      <c r="A58" s="66">
        <f t="shared" si="0"/>
        <v>42</v>
      </c>
      <c r="B58" s="77">
        <v>2.34</v>
      </c>
      <c r="C58" s="77"/>
      <c r="D58" s="77"/>
      <c r="E58" s="77"/>
      <c r="F58" s="77"/>
      <c r="G58" s="77"/>
    </row>
    <row r="59" spans="1:7" x14ac:dyDescent="0.3">
      <c r="A59" s="66">
        <f t="shared" si="0"/>
        <v>43</v>
      </c>
      <c r="B59" s="77">
        <v>2.34</v>
      </c>
      <c r="C59" s="77"/>
      <c r="D59" s="77"/>
      <c r="E59" s="77"/>
      <c r="F59" s="77"/>
      <c r="G59" s="77"/>
    </row>
    <row r="60" spans="1:7" x14ac:dyDescent="0.3">
      <c r="A60" s="66">
        <f t="shared" si="0"/>
        <v>44</v>
      </c>
      <c r="B60" s="77">
        <v>2.34</v>
      </c>
      <c r="C60" s="77"/>
      <c r="D60" s="77"/>
      <c r="E60" s="77"/>
      <c r="F60" s="77"/>
      <c r="G60" s="77"/>
    </row>
    <row r="61" spans="1:7" x14ac:dyDescent="0.3">
      <c r="A61" s="66">
        <f t="shared" si="0"/>
        <v>45</v>
      </c>
      <c r="B61" s="77">
        <v>2.34</v>
      </c>
      <c r="C61" s="77"/>
      <c r="D61" s="77"/>
      <c r="E61" s="77"/>
      <c r="F61" s="77"/>
      <c r="G61" s="77"/>
    </row>
    <row r="62" spans="1:7" x14ac:dyDescent="0.3">
      <c r="A62" s="66">
        <f t="shared" si="0"/>
        <v>46</v>
      </c>
      <c r="B62" s="77">
        <v>2.34</v>
      </c>
      <c r="C62" s="77"/>
      <c r="D62" s="77"/>
      <c r="E62" s="77"/>
      <c r="F62" s="77"/>
      <c r="G62" s="77"/>
    </row>
    <row r="63" spans="1:7" x14ac:dyDescent="0.3">
      <c r="A63" s="66">
        <f t="shared" si="0"/>
        <v>47</v>
      </c>
      <c r="B63" s="77">
        <v>2.34</v>
      </c>
      <c r="C63" s="77"/>
      <c r="D63" s="77"/>
      <c r="E63" s="77"/>
      <c r="F63" s="77"/>
      <c r="G63" s="77"/>
    </row>
    <row r="64" spans="1:7" x14ac:dyDescent="0.3">
      <c r="A64" s="66">
        <f t="shared" si="0"/>
        <v>48</v>
      </c>
      <c r="B64" s="77">
        <v>2.34</v>
      </c>
      <c r="C64" s="77"/>
      <c r="D64" s="77"/>
      <c r="E64" s="77"/>
      <c r="F64" s="77"/>
      <c r="G64" s="77"/>
    </row>
    <row r="65" spans="1:7" x14ac:dyDescent="0.3">
      <c r="A65" s="66">
        <f t="shared" si="0"/>
        <v>49</v>
      </c>
      <c r="B65" s="77">
        <v>2.34</v>
      </c>
      <c r="C65" s="77"/>
      <c r="D65" s="77"/>
      <c r="E65" s="77"/>
      <c r="F65" s="77"/>
      <c r="G65" s="77"/>
    </row>
    <row r="66" spans="1:7" x14ac:dyDescent="0.3">
      <c r="A66" s="66">
        <f t="shared" si="0"/>
        <v>50</v>
      </c>
      <c r="B66" s="77">
        <v>2.34</v>
      </c>
      <c r="C66" s="77"/>
      <c r="D66" s="77"/>
      <c r="E66" s="77"/>
      <c r="F66" s="77"/>
      <c r="G66" s="77"/>
    </row>
    <row r="67" spans="1:7" x14ac:dyDescent="0.3">
      <c r="A67" s="66">
        <f t="shared" si="0"/>
        <v>51</v>
      </c>
      <c r="B67" s="77">
        <v>2.34</v>
      </c>
      <c r="C67" s="77"/>
      <c r="D67" s="77"/>
      <c r="E67" s="77"/>
      <c r="F67" s="77"/>
      <c r="G67" s="77"/>
    </row>
    <row r="68" spans="1:7" x14ac:dyDescent="0.3">
      <c r="A68" s="66">
        <f t="shared" si="0"/>
        <v>52</v>
      </c>
      <c r="B68" s="77">
        <v>2.34</v>
      </c>
      <c r="C68" s="77"/>
      <c r="D68" s="77"/>
      <c r="E68" s="77"/>
      <c r="F68" s="77"/>
      <c r="G68" s="77"/>
    </row>
    <row r="69" spans="1:7" x14ac:dyDescent="0.3">
      <c r="A69" s="66">
        <f t="shared" si="0"/>
        <v>53</v>
      </c>
      <c r="B69" s="77">
        <v>2.34</v>
      </c>
      <c r="C69" s="77"/>
      <c r="D69" s="77"/>
      <c r="E69" s="77"/>
      <c r="F69" s="77"/>
      <c r="G69" s="77"/>
    </row>
    <row r="70" spans="1:7" x14ac:dyDescent="0.3">
      <c r="A70" s="66">
        <f t="shared" si="0"/>
        <v>54</v>
      </c>
      <c r="B70" s="77">
        <v>2.34</v>
      </c>
      <c r="C70" s="77"/>
      <c r="D70" s="77"/>
      <c r="E70" s="77"/>
      <c r="F70" s="77"/>
      <c r="G70" s="77"/>
    </row>
    <row r="71" spans="1:7" x14ac:dyDescent="0.3">
      <c r="A71" s="66">
        <f t="shared" si="0"/>
        <v>55</v>
      </c>
      <c r="B71" s="77">
        <v>2.34</v>
      </c>
      <c r="C71" s="77"/>
      <c r="D71" s="77"/>
      <c r="E71" s="77"/>
      <c r="F71" s="77"/>
      <c r="G71" s="77"/>
    </row>
    <row r="72" spans="1:7" x14ac:dyDescent="0.3">
      <c r="A72" s="66">
        <f t="shared" si="0"/>
        <v>56</v>
      </c>
      <c r="B72" s="77">
        <v>2.34</v>
      </c>
      <c r="C72" s="77"/>
      <c r="D72" s="77"/>
      <c r="E72" s="77"/>
      <c r="F72" s="77"/>
      <c r="G72" s="77"/>
    </row>
    <row r="73" spans="1:7" x14ac:dyDescent="0.3">
      <c r="A73" s="66">
        <f t="shared" si="0"/>
        <v>57</v>
      </c>
      <c r="B73" s="77">
        <v>2.34</v>
      </c>
      <c r="C73" s="77"/>
      <c r="D73" s="77"/>
      <c r="E73" s="77"/>
      <c r="F73" s="77"/>
      <c r="G73" s="77"/>
    </row>
    <row r="74" spans="1:7" x14ac:dyDescent="0.3">
      <c r="A74" s="66">
        <f t="shared" si="0"/>
        <v>58</v>
      </c>
      <c r="B74" s="77">
        <v>2.34</v>
      </c>
      <c r="C74" s="77"/>
      <c r="D74" s="77"/>
      <c r="E74" s="77"/>
      <c r="F74" s="77"/>
      <c r="G74" s="77"/>
    </row>
    <row r="75" spans="1:7" x14ac:dyDescent="0.3">
      <c r="A75" s="66">
        <f t="shared" si="0"/>
        <v>59</v>
      </c>
      <c r="B75" s="77">
        <v>2.34</v>
      </c>
      <c r="C75" s="77"/>
      <c r="D75" s="77"/>
      <c r="E75" s="77"/>
      <c r="F75" s="77"/>
      <c r="G75" s="77"/>
    </row>
    <row r="76" spans="1:7" x14ac:dyDescent="0.3">
      <c r="A76" s="66">
        <f t="shared" si="0"/>
        <v>60</v>
      </c>
      <c r="B76" s="77">
        <v>2.34</v>
      </c>
      <c r="C76" s="77"/>
      <c r="D76" s="77"/>
      <c r="E76" s="77"/>
      <c r="F76" s="77"/>
      <c r="G76" s="77"/>
    </row>
    <row r="77" spans="1:7" x14ac:dyDescent="0.3">
      <c r="A77" s="66">
        <f t="shared" si="0"/>
        <v>61</v>
      </c>
      <c r="B77" s="77">
        <v>2.34</v>
      </c>
      <c r="C77" s="77"/>
      <c r="D77" s="77"/>
      <c r="E77" s="77"/>
      <c r="F77" s="77"/>
      <c r="G77" s="77"/>
    </row>
    <row r="78" spans="1:7" x14ac:dyDescent="0.3">
      <c r="A78" s="66">
        <f t="shared" si="0"/>
        <v>62</v>
      </c>
      <c r="B78" s="77">
        <v>2.34</v>
      </c>
      <c r="C78" s="77"/>
      <c r="D78" s="77"/>
      <c r="E78" s="77"/>
      <c r="F78" s="77"/>
      <c r="G78" s="77"/>
    </row>
    <row r="79" spans="1:7" x14ac:dyDescent="0.3">
      <c r="A79" s="66">
        <f t="shared" si="0"/>
        <v>63</v>
      </c>
      <c r="B79" s="77">
        <v>2.34</v>
      </c>
      <c r="C79" s="77"/>
      <c r="D79" s="77"/>
      <c r="E79" s="77"/>
      <c r="F79" s="77"/>
      <c r="G79" s="77"/>
    </row>
    <row r="80" spans="1:7" x14ac:dyDescent="0.3">
      <c r="A80" s="66">
        <f t="shared" si="0"/>
        <v>64</v>
      </c>
      <c r="B80" s="77">
        <v>2.34</v>
      </c>
      <c r="C80" s="77"/>
      <c r="D80" s="77"/>
      <c r="E80" s="77"/>
      <c r="F80" s="77"/>
      <c r="G80" s="77"/>
    </row>
    <row r="81" spans="1:7" x14ac:dyDescent="0.3">
      <c r="A81" s="66">
        <f t="shared" si="0"/>
        <v>65</v>
      </c>
      <c r="B81" s="77">
        <v>2.34</v>
      </c>
      <c r="C81" s="77"/>
      <c r="D81" s="77"/>
      <c r="E81" s="77"/>
      <c r="F81" s="77"/>
      <c r="G81" s="77"/>
    </row>
    <row r="82" spans="1:7" x14ac:dyDescent="0.3">
      <c r="A82" s="66">
        <f t="shared" si="0"/>
        <v>66</v>
      </c>
      <c r="B82" s="77">
        <v>2.34</v>
      </c>
      <c r="C82" s="77"/>
      <c r="D82" s="77"/>
      <c r="E82" s="77"/>
      <c r="F82" s="77"/>
      <c r="G82" s="77"/>
    </row>
    <row r="83" spans="1:7" x14ac:dyDescent="0.3">
      <c r="A83" s="66">
        <f t="shared" ref="A83:A146" si="1">+$B$9+A82</f>
        <v>67</v>
      </c>
      <c r="B83" s="77">
        <v>2.34</v>
      </c>
      <c r="C83" s="77"/>
      <c r="D83" s="77"/>
      <c r="E83" s="77"/>
      <c r="F83" s="77"/>
      <c r="G83" s="77"/>
    </row>
    <row r="84" spans="1:7" x14ac:dyDescent="0.3">
      <c r="A84" s="66">
        <f t="shared" si="1"/>
        <v>68</v>
      </c>
      <c r="B84" s="77">
        <v>2.34</v>
      </c>
      <c r="C84" s="77"/>
      <c r="D84" s="77"/>
      <c r="E84" s="77"/>
      <c r="F84" s="77"/>
      <c r="G84" s="77"/>
    </row>
    <row r="85" spans="1:7" x14ac:dyDescent="0.3">
      <c r="A85" s="66">
        <f t="shared" si="1"/>
        <v>69</v>
      </c>
      <c r="B85" s="77">
        <v>2.34</v>
      </c>
      <c r="C85" s="77"/>
      <c r="D85" s="77"/>
      <c r="E85" s="77"/>
      <c r="F85" s="77"/>
      <c r="G85" s="77"/>
    </row>
    <row r="86" spans="1:7" x14ac:dyDescent="0.3">
      <c r="A86" s="66">
        <f t="shared" si="1"/>
        <v>70</v>
      </c>
      <c r="B86" s="77">
        <v>2.34</v>
      </c>
      <c r="C86" s="77"/>
      <c r="D86" s="77"/>
      <c r="E86" s="77"/>
      <c r="F86" s="77"/>
      <c r="G86" s="77"/>
    </row>
    <row r="87" spans="1:7" x14ac:dyDescent="0.3">
      <c r="A87" s="66">
        <f t="shared" si="1"/>
        <v>71</v>
      </c>
      <c r="B87" s="77">
        <v>2.34</v>
      </c>
      <c r="C87" s="77"/>
      <c r="D87" s="77"/>
      <c r="E87" s="77"/>
      <c r="F87" s="77"/>
      <c r="G87" s="77"/>
    </row>
    <row r="88" spans="1:7" x14ac:dyDescent="0.3">
      <c r="A88" s="66">
        <f t="shared" si="1"/>
        <v>72</v>
      </c>
      <c r="B88" s="77">
        <v>2.34</v>
      </c>
      <c r="C88" s="77"/>
      <c r="D88" s="77"/>
      <c r="E88" s="77"/>
      <c r="F88" s="77"/>
      <c r="G88" s="77"/>
    </row>
    <row r="89" spans="1:7" x14ac:dyDescent="0.3">
      <c r="A89" s="66">
        <f t="shared" si="1"/>
        <v>73</v>
      </c>
      <c r="B89" s="77">
        <v>2.34</v>
      </c>
      <c r="C89" s="77"/>
      <c r="D89" s="77"/>
      <c r="E89" s="77"/>
      <c r="F89" s="77"/>
      <c r="G89" s="77"/>
    </row>
    <row r="90" spans="1:7" x14ac:dyDescent="0.3">
      <c r="A90" s="66">
        <f t="shared" si="1"/>
        <v>74</v>
      </c>
      <c r="B90" s="77">
        <v>2.34</v>
      </c>
      <c r="C90" s="77"/>
      <c r="D90" s="77"/>
      <c r="E90" s="77"/>
      <c r="F90" s="77"/>
      <c r="G90" s="77"/>
    </row>
    <row r="91" spans="1:7" x14ac:dyDescent="0.3">
      <c r="A91" s="66">
        <f t="shared" si="1"/>
        <v>75</v>
      </c>
      <c r="B91" s="77">
        <v>2.34</v>
      </c>
      <c r="C91" s="77"/>
      <c r="D91" s="77"/>
      <c r="E91" s="77"/>
      <c r="F91" s="77"/>
      <c r="G91" s="77"/>
    </row>
    <row r="92" spans="1:7" x14ac:dyDescent="0.3">
      <c r="A92" s="66">
        <f t="shared" si="1"/>
        <v>76</v>
      </c>
      <c r="B92" s="77">
        <v>2.34</v>
      </c>
      <c r="C92" s="77"/>
      <c r="D92" s="77"/>
      <c r="E92" s="77"/>
      <c r="F92" s="77"/>
      <c r="G92" s="77"/>
    </row>
    <row r="93" spans="1:7" x14ac:dyDescent="0.3">
      <c r="A93" s="66">
        <f t="shared" si="1"/>
        <v>77</v>
      </c>
      <c r="B93" s="77">
        <v>2.34</v>
      </c>
      <c r="C93" s="77"/>
      <c r="D93" s="77"/>
      <c r="E93" s="77"/>
      <c r="F93" s="77"/>
      <c r="G93" s="77"/>
    </row>
    <row r="94" spans="1:7" x14ac:dyDescent="0.3">
      <c r="A94" s="66">
        <f t="shared" si="1"/>
        <v>78</v>
      </c>
      <c r="B94" s="77">
        <v>2.34</v>
      </c>
      <c r="C94" s="77"/>
      <c r="D94" s="77"/>
      <c r="E94" s="77"/>
      <c r="F94" s="77"/>
      <c r="G94" s="77"/>
    </row>
    <row r="95" spans="1:7" x14ac:dyDescent="0.3">
      <c r="A95" s="66">
        <f t="shared" si="1"/>
        <v>79</v>
      </c>
      <c r="B95" s="77">
        <v>2.34</v>
      </c>
      <c r="C95" s="77"/>
      <c r="D95" s="77"/>
      <c r="E95" s="77"/>
      <c r="F95" s="77"/>
      <c r="G95" s="77"/>
    </row>
    <row r="96" spans="1:7" x14ac:dyDescent="0.3">
      <c r="A96" s="66">
        <f t="shared" si="1"/>
        <v>80</v>
      </c>
      <c r="B96" s="77">
        <v>2.34</v>
      </c>
      <c r="C96" s="77"/>
      <c r="D96" s="77"/>
      <c r="E96" s="77"/>
      <c r="F96" s="77"/>
      <c r="G96" s="77"/>
    </row>
    <row r="97" spans="1:7" x14ac:dyDescent="0.3">
      <c r="A97" s="66">
        <f t="shared" si="1"/>
        <v>81</v>
      </c>
      <c r="B97" s="77">
        <v>2.34</v>
      </c>
      <c r="C97" s="77"/>
      <c r="D97" s="77"/>
      <c r="E97" s="77"/>
      <c r="F97" s="77"/>
      <c r="G97" s="77"/>
    </row>
    <row r="98" spans="1:7" x14ac:dyDescent="0.3">
      <c r="A98" s="66">
        <f t="shared" si="1"/>
        <v>82</v>
      </c>
      <c r="B98" s="77">
        <v>2.34</v>
      </c>
      <c r="C98" s="77"/>
      <c r="D98" s="77"/>
      <c r="E98" s="77"/>
      <c r="F98" s="77"/>
      <c r="G98" s="77"/>
    </row>
    <row r="99" spans="1:7" x14ac:dyDescent="0.3">
      <c r="A99" s="66">
        <f t="shared" si="1"/>
        <v>83</v>
      </c>
      <c r="B99" s="77">
        <v>2.34</v>
      </c>
      <c r="C99" s="77"/>
      <c r="D99" s="77"/>
      <c r="E99" s="77"/>
      <c r="F99" s="77"/>
      <c r="G99" s="77"/>
    </row>
    <row r="100" spans="1:7" x14ac:dyDescent="0.3">
      <c r="A100" s="66">
        <f t="shared" si="1"/>
        <v>84</v>
      </c>
      <c r="B100" s="77">
        <v>2.34</v>
      </c>
      <c r="C100" s="77"/>
      <c r="D100" s="77"/>
      <c r="E100" s="77"/>
      <c r="F100" s="77"/>
      <c r="G100" s="77"/>
    </row>
    <row r="101" spans="1:7" x14ac:dyDescent="0.3">
      <c r="A101" s="66">
        <f t="shared" si="1"/>
        <v>85</v>
      </c>
      <c r="B101" s="77">
        <v>2.34</v>
      </c>
      <c r="C101" s="77"/>
      <c r="D101" s="77"/>
      <c r="E101" s="77"/>
      <c r="F101" s="77"/>
      <c r="G101" s="77"/>
    </row>
    <row r="102" spans="1:7" x14ac:dyDescent="0.3">
      <c r="A102" s="66">
        <f t="shared" si="1"/>
        <v>86</v>
      </c>
      <c r="B102" s="77">
        <v>2.34</v>
      </c>
      <c r="C102" s="77"/>
      <c r="D102" s="77"/>
      <c r="E102" s="77"/>
      <c r="F102" s="77"/>
      <c r="G102" s="77"/>
    </row>
    <row r="103" spans="1:7" x14ac:dyDescent="0.3">
      <c r="A103" s="66">
        <f t="shared" si="1"/>
        <v>87</v>
      </c>
      <c r="B103" s="77">
        <v>2.34</v>
      </c>
      <c r="C103" s="77"/>
      <c r="D103" s="77"/>
      <c r="E103" s="77"/>
      <c r="F103" s="77"/>
      <c r="G103" s="77"/>
    </row>
    <row r="104" spans="1:7" x14ac:dyDescent="0.3">
      <c r="A104" s="66">
        <f t="shared" si="1"/>
        <v>88</v>
      </c>
      <c r="B104" s="77">
        <v>2.34</v>
      </c>
      <c r="C104" s="77"/>
      <c r="D104" s="77"/>
      <c r="E104" s="77"/>
      <c r="F104" s="77"/>
      <c r="G104" s="77"/>
    </row>
    <row r="105" spans="1:7" x14ac:dyDescent="0.3">
      <c r="A105" s="66">
        <f t="shared" si="1"/>
        <v>89</v>
      </c>
      <c r="B105" s="77">
        <v>2.34</v>
      </c>
      <c r="C105" s="77"/>
      <c r="D105" s="77"/>
      <c r="E105" s="77"/>
      <c r="F105" s="77"/>
      <c r="G105" s="77"/>
    </row>
    <row r="106" spans="1:7" x14ac:dyDescent="0.3">
      <c r="A106" s="66">
        <f t="shared" si="1"/>
        <v>90</v>
      </c>
      <c r="B106" s="77">
        <v>2.34</v>
      </c>
      <c r="C106" s="77"/>
      <c r="D106" s="77"/>
      <c r="E106" s="77"/>
      <c r="F106" s="77"/>
      <c r="G106" s="77"/>
    </row>
    <row r="107" spans="1:7" x14ac:dyDescent="0.3">
      <c r="A107" s="66">
        <f t="shared" si="1"/>
        <v>91</v>
      </c>
      <c r="B107" s="77">
        <v>2.34</v>
      </c>
      <c r="C107" s="77"/>
      <c r="D107" s="77"/>
      <c r="E107" s="77"/>
      <c r="F107" s="77"/>
      <c r="G107" s="77"/>
    </row>
    <row r="108" spans="1:7" x14ac:dyDescent="0.3">
      <c r="A108" s="66">
        <f t="shared" si="1"/>
        <v>92</v>
      </c>
      <c r="B108" s="77">
        <v>2.34</v>
      </c>
      <c r="C108" s="77"/>
      <c r="D108" s="77"/>
      <c r="E108" s="77"/>
      <c r="F108" s="77"/>
      <c r="G108" s="77"/>
    </row>
    <row r="109" spans="1:7" x14ac:dyDescent="0.3">
      <c r="A109" s="66">
        <f t="shared" si="1"/>
        <v>93</v>
      </c>
      <c r="B109" s="77">
        <v>2.34</v>
      </c>
      <c r="C109" s="77"/>
      <c r="D109" s="77"/>
      <c r="E109" s="77"/>
      <c r="F109" s="77"/>
      <c r="G109" s="77"/>
    </row>
    <row r="110" spans="1:7" x14ac:dyDescent="0.3">
      <c r="A110" s="66">
        <f t="shared" si="1"/>
        <v>94</v>
      </c>
      <c r="B110" s="77">
        <v>2.34</v>
      </c>
      <c r="C110" s="77"/>
      <c r="D110" s="77"/>
      <c r="E110" s="77"/>
      <c r="F110" s="77"/>
      <c r="G110" s="77"/>
    </row>
    <row r="111" spans="1:7" x14ac:dyDescent="0.3">
      <c r="A111" s="66">
        <f t="shared" si="1"/>
        <v>95</v>
      </c>
      <c r="B111" s="77">
        <v>2.34</v>
      </c>
      <c r="C111" s="77"/>
      <c r="D111" s="77"/>
      <c r="E111" s="77"/>
      <c r="F111" s="77"/>
      <c r="G111" s="77"/>
    </row>
    <row r="112" spans="1:7" x14ac:dyDescent="0.3">
      <c r="A112" s="66">
        <f t="shared" si="1"/>
        <v>96</v>
      </c>
      <c r="B112" s="77">
        <v>2.34</v>
      </c>
      <c r="C112" s="77"/>
      <c r="D112" s="77"/>
      <c r="E112" s="77"/>
      <c r="F112" s="77"/>
      <c r="G112" s="77"/>
    </row>
    <row r="113" spans="1:7" x14ac:dyDescent="0.3">
      <c r="A113" s="66">
        <f t="shared" si="1"/>
        <v>97</v>
      </c>
      <c r="B113" s="77">
        <v>2.34</v>
      </c>
      <c r="C113" s="77"/>
      <c r="D113" s="77"/>
      <c r="E113" s="77"/>
      <c r="F113" s="77"/>
      <c r="G113" s="77"/>
    </row>
    <row r="114" spans="1:7" x14ac:dyDescent="0.3">
      <c r="A114" s="66">
        <f t="shared" si="1"/>
        <v>98</v>
      </c>
      <c r="B114" s="77">
        <v>2.34</v>
      </c>
      <c r="C114" s="77"/>
      <c r="D114" s="77"/>
      <c r="E114" s="77"/>
      <c r="F114" s="77"/>
      <c r="G114" s="77"/>
    </row>
    <row r="115" spans="1:7" x14ac:dyDescent="0.3">
      <c r="A115" s="66">
        <f t="shared" si="1"/>
        <v>99</v>
      </c>
      <c r="B115" s="77">
        <v>2.34</v>
      </c>
      <c r="C115" s="77"/>
      <c r="D115" s="77"/>
      <c r="E115" s="77"/>
      <c r="F115" s="77"/>
      <c r="G115" s="77"/>
    </row>
    <row r="116" spans="1:7" x14ac:dyDescent="0.3">
      <c r="A116" s="66">
        <f t="shared" si="1"/>
        <v>100</v>
      </c>
      <c r="B116" s="77">
        <v>2.34</v>
      </c>
      <c r="C116" s="77"/>
      <c r="D116" s="77"/>
      <c r="E116" s="77"/>
      <c r="F116" s="77"/>
      <c r="G116" s="77"/>
    </row>
    <row r="117" spans="1:7" x14ac:dyDescent="0.3">
      <c r="A117" s="66">
        <f t="shared" si="1"/>
        <v>101</v>
      </c>
      <c r="B117" s="77">
        <v>2.34</v>
      </c>
      <c r="C117" s="77"/>
      <c r="D117" s="77"/>
      <c r="E117" s="77"/>
      <c r="F117" s="77"/>
      <c r="G117" s="77"/>
    </row>
    <row r="118" spans="1:7" x14ac:dyDescent="0.3">
      <c r="A118" s="66">
        <f t="shared" si="1"/>
        <v>102</v>
      </c>
      <c r="B118" s="77">
        <v>2.34</v>
      </c>
      <c r="C118" s="77"/>
      <c r="D118" s="77"/>
      <c r="E118" s="77"/>
      <c r="F118" s="77"/>
      <c r="G118" s="77"/>
    </row>
    <row r="119" spans="1:7" x14ac:dyDescent="0.3">
      <c r="A119" s="66">
        <f t="shared" si="1"/>
        <v>103</v>
      </c>
      <c r="B119" s="77">
        <v>2.34</v>
      </c>
      <c r="C119" s="77"/>
      <c r="D119" s="77"/>
      <c r="E119" s="77"/>
      <c r="F119" s="77"/>
      <c r="G119" s="77"/>
    </row>
    <row r="120" spans="1:7" x14ac:dyDescent="0.3">
      <c r="A120" s="66">
        <f t="shared" si="1"/>
        <v>104</v>
      </c>
      <c r="B120" s="77">
        <v>2.34</v>
      </c>
      <c r="C120" s="77"/>
      <c r="D120" s="77"/>
      <c r="E120" s="77"/>
      <c r="F120" s="77"/>
      <c r="G120" s="77"/>
    </row>
    <row r="121" spans="1:7" x14ac:dyDescent="0.3">
      <c r="A121" s="66">
        <f t="shared" si="1"/>
        <v>105</v>
      </c>
      <c r="B121" s="77">
        <v>2.34</v>
      </c>
      <c r="C121" s="77"/>
      <c r="D121" s="77"/>
      <c r="E121" s="77"/>
      <c r="F121" s="77"/>
      <c r="G121" s="77"/>
    </row>
    <row r="122" spans="1:7" x14ac:dyDescent="0.3">
      <c r="A122" s="66">
        <f t="shared" si="1"/>
        <v>106</v>
      </c>
      <c r="B122" s="77">
        <v>2.34</v>
      </c>
      <c r="C122" s="77"/>
      <c r="D122" s="77"/>
      <c r="E122" s="77"/>
      <c r="F122" s="77"/>
      <c r="G122" s="77"/>
    </row>
    <row r="123" spans="1:7" x14ac:dyDescent="0.3">
      <c r="A123" s="66">
        <f t="shared" si="1"/>
        <v>107</v>
      </c>
      <c r="B123" s="77">
        <v>2.34</v>
      </c>
      <c r="C123" s="77"/>
      <c r="D123" s="77"/>
      <c r="E123" s="77"/>
      <c r="F123" s="77"/>
      <c r="G123" s="77"/>
    </row>
    <row r="124" spans="1:7" x14ac:dyDescent="0.3">
      <c r="A124" s="66">
        <f t="shared" si="1"/>
        <v>108</v>
      </c>
      <c r="B124" s="77">
        <v>2.34</v>
      </c>
      <c r="C124" s="77"/>
      <c r="D124" s="77"/>
      <c r="E124" s="77"/>
      <c r="F124" s="77"/>
      <c r="G124" s="77"/>
    </row>
    <row r="125" spans="1:7" x14ac:dyDescent="0.3">
      <c r="A125" s="66">
        <f t="shared" si="1"/>
        <v>109</v>
      </c>
      <c r="B125" s="77">
        <v>2.34</v>
      </c>
      <c r="C125" s="77"/>
      <c r="D125" s="77"/>
      <c r="E125" s="77"/>
      <c r="F125" s="77"/>
      <c r="G125" s="77"/>
    </row>
    <row r="126" spans="1:7" x14ac:dyDescent="0.3">
      <c r="A126" s="66">
        <f t="shared" si="1"/>
        <v>110</v>
      </c>
      <c r="B126" s="77">
        <v>2.34</v>
      </c>
      <c r="C126" s="77"/>
      <c r="D126" s="77"/>
      <c r="E126" s="77"/>
      <c r="F126" s="77"/>
      <c r="G126" s="77"/>
    </row>
    <row r="127" spans="1:7" x14ac:dyDescent="0.3">
      <c r="A127" s="66">
        <f t="shared" si="1"/>
        <v>111</v>
      </c>
      <c r="B127" s="77">
        <v>2.34</v>
      </c>
      <c r="C127" s="77"/>
      <c r="D127" s="77"/>
      <c r="E127" s="77"/>
      <c r="F127" s="77"/>
      <c r="G127" s="77"/>
    </row>
    <row r="128" spans="1:7" x14ac:dyDescent="0.3">
      <c r="A128" s="66">
        <f t="shared" si="1"/>
        <v>112</v>
      </c>
      <c r="B128" s="77">
        <v>2.34</v>
      </c>
      <c r="C128" s="77"/>
      <c r="D128" s="77"/>
      <c r="E128" s="77"/>
      <c r="F128" s="77"/>
      <c r="G128" s="77"/>
    </row>
    <row r="129" spans="1:7" x14ac:dyDescent="0.3">
      <c r="A129" s="66">
        <f t="shared" si="1"/>
        <v>113</v>
      </c>
      <c r="B129" s="77">
        <v>2.34</v>
      </c>
      <c r="C129" s="77"/>
      <c r="D129" s="77"/>
      <c r="E129" s="77"/>
      <c r="F129" s="77"/>
      <c r="G129" s="77"/>
    </row>
    <row r="130" spans="1:7" x14ac:dyDescent="0.3">
      <c r="A130" s="66">
        <f t="shared" si="1"/>
        <v>114</v>
      </c>
      <c r="B130" s="77">
        <v>2.34</v>
      </c>
      <c r="C130" s="77"/>
      <c r="D130" s="77"/>
      <c r="E130" s="77"/>
      <c r="F130" s="77"/>
      <c r="G130" s="77"/>
    </row>
    <row r="131" spans="1:7" x14ac:dyDescent="0.3">
      <c r="A131" s="66">
        <f t="shared" si="1"/>
        <v>115</v>
      </c>
      <c r="B131" s="77">
        <v>2.34</v>
      </c>
      <c r="C131" s="77"/>
      <c r="D131" s="77"/>
      <c r="E131" s="77"/>
      <c r="F131" s="77"/>
      <c r="G131" s="77"/>
    </row>
    <row r="132" spans="1:7" x14ac:dyDescent="0.3">
      <c r="A132" s="66">
        <f t="shared" si="1"/>
        <v>116</v>
      </c>
      <c r="B132" s="77">
        <v>2.34</v>
      </c>
      <c r="C132" s="77"/>
      <c r="D132" s="77"/>
      <c r="E132" s="77"/>
      <c r="F132" s="77"/>
      <c r="G132" s="77"/>
    </row>
    <row r="133" spans="1:7" x14ac:dyDescent="0.3">
      <c r="A133" s="66">
        <f t="shared" si="1"/>
        <v>117</v>
      </c>
      <c r="B133" s="77">
        <v>2.34</v>
      </c>
      <c r="C133" s="77"/>
      <c r="D133" s="77"/>
      <c r="E133" s="77"/>
      <c r="F133" s="77"/>
      <c r="G133" s="77"/>
    </row>
    <row r="134" spans="1:7" x14ac:dyDescent="0.3">
      <c r="A134" s="66">
        <f t="shared" si="1"/>
        <v>118</v>
      </c>
      <c r="B134" s="77">
        <v>2.34</v>
      </c>
      <c r="C134" s="77"/>
      <c r="D134" s="77"/>
      <c r="E134" s="77"/>
      <c r="F134" s="77"/>
      <c r="G134" s="77"/>
    </row>
    <row r="135" spans="1:7" x14ac:dyDescent="0.3">
      <c r="A135" s="66">
        <f t="shared" si="1"/>
        <v>119</v>
      </c>
      <c r="B135" s="77">
        <v>2.34</v>
      </c>
      <c r="C135" s="77"/>
      <c r="D135" s="77"/>
      <c r="E135" s="77"/>
      <c r="F135" s="77"/>
      <c r="G135" s="77"/>
    </row>
    <row r="136" spans="1:7" x14ac:dyDescent="0.3">
      <c r="A136" s="66">
        <f t="shared" si="1"/>
        <v>120</v>
      </c>
      <c r="B136" s="77">
        <v>2.34</v>
      </c>
      <c r="C136" s="77"/>
      <c r="D136" s="77"/>
      <c r="E136" s="77"/>
      <c r="F136" s="77"/>
      <c r="G136" s="77"/>
    </row>
    <row r="137" spans="1:7" x14ac:dyDescent="0.3">
      <c r="A137" s="66">
        <f t="shared" si="1"/>
        <v>121</v>
      </c>
      <c r="B137" s="77">
        <v>2.34</v>
      </c>
      <c r="C137" s="77"/>
      <c r="D137" s="77"/>
      <c r="E137" s="77"/>
      <c r="F137" s="77"/>
      <c r="G137" s="77"/>
    </row>
    <row r="138" spans="1:7" x14ac:dyDescent="0.3">
      <c r="A138" s="66">
        <f t="shared" si="1"/>
        <v>122</v>
      </c>
      <c r="B138" s="77">
        <v>2.34</v>
      </c>
      <c r="C138" s="77"/>
      <c r="D138" s="77"/>
      <c r="E138" s="77"/>
      <c r="F138" s="77"/>
      <c r="G138" s="77"/>
    </row>
    <row r="139" spans="1:7" x14ac:dyDescent="0.3">
      <c r="A139" s="66">
        <f t="shared" si="1"/>
        <v>123</v>
      </c>
      <c r="B139" s="77">
        <v>2.34</v>
      </c>
      <c r="C139" s="77"/>
      <c r="D139" s="77"/>
      <c r="E139" s="77"/>
      <c r="F139" s="77"/>
      <c r="G139" s="77"/>
    </row>
    <row r="140" spans="1:7" x14ac:dyDescent="0.3">
      <c r="A140" s="66">
        <f t="shared" si="1"/>
        <v>124</v>
      </c>
      <c r="B140" s="77">
        <v>2.34</v>
      </c>
      <c r="C140" s="77"/>
      <c r="D140" s="77"/>
      <c r="E140" s="77"/>
      <c r="F140" s="77"/>
      <c r="G140" s="77"/>
    </row>
    <row r="141" spans="1:7" x14ac:dyDescent="0.3">
      <c r="A141" s="66">
        <f t="shared" si="1"/>
        <v>125</v>
      </c>
      <c r="B141" s="77">
        <v>2.34</v>
      </c>
      <c r="C141" s="77"/>
      <c r="D141" s="77"/>
      <c r="E141" s="77"/>
      <c r="F141" s="77"/>
      <c r="G141" s="77"/>
    </row>
    <row r="142" spans="1:7" x14ac:dyDescent="0.3">
      <c r="A142" s="66">
        <f t="shared" si="1"/>
        <v>126</v>
      </c>
      <c r="B142" s="77">
        <v>2.34</v>
      </c>
      <c r="C142" s="77"/>
      <c r="D142" s="77"/>
      <c r="E142" s="77"/>
      <c r="F142" s="77"/>
      <c r="G142" s="77"/>
    </row>
    <row r="143" spans="1:7" x14ac:dyDescent="0.3">
      <c r="A143" s="66">
        <f t="shared" si="1"/>
        <v>127</v>
      </c>
      <c r="B143" s="77">
        <v>2.34</v>
      </c>
      <c r="C143" s="77"/>
      <c r="D143" s="77"/>
      <c r="E143" s="77"/>
      <c r="F143" s="77"/>
      <c r="G143" s="77"/>
    </row>
    <row r="144" spans="1:7" x14ac:dyDescent="0.3">
      <c r="A144" s="66">
        <f t="shared" si="1"/>
        <v>128</v>
      </c>
      <c r="B144" s="77">
        <v>2.34</v>
      </c>
      <c r="C144" s="77"/>
      <c r="D144" s="77"/>
      <c r="E144" s="77"/>
      <c r="F144" s="77"/>
      <c r="G144" s="77"/>
    </row>
    <row r="145" spans="1:7" x14ac:dyDescent="0.3">
      <c r="A145" s="66">
        <f t="shared" si="1"/>
        <v>129</v>
      </c>
      <c r="B145" s="77">
        <v>2.34</v>
      </c>
      <c r="C145" s="77"/>
      <c r="D145" s="77"/>
      <c r="E145" s="77"/>
      <c r="F145" s="77"/>
      <c r="G145" s="77"/>
    </row>
    <row r="146" spans="1:7" x14ac:dyDescent="0.3">
      <c r="A146" s="66">
        <f t="shared" si="1"/>
        <v>130</v>
      </c>
      <c r="B146" s="77">
        <v>2.34</v>
      </c>
      <c r="C146" s="77"/>
      <c r="D146" s="77"/>
      <c r="E146" s="77"/>
      <c r="F146" s="77"/>
      <c r="G146" s="77"/>
    </row>
    <row r="147" spans="1:7" x14ac:dyDescent="0.3">
      <c r="A147" s="66">
        <f t="shared" ref="A147:A210" si="2">+$B$9+A146</f>
        <v>131</v>
      </c>
      <c r="B147" s="77">
        <v>2.34</v>
      </c>
      <c r="C147" s="77"/>
      <c r="D147" s="77"/>
      <c r="E147" s="77"/>
      <c r="F147" s="77"/>
      <c r="G147" s="77"/>
    </row>
    <row r="148" spans="1:7" x14ac:dyDescent="0.3">
      <c r="A148" s="66">
        <f t="shared" si="2"/>
        <v>132</v>
      </c>
      <c r="B148" s="77">
        <v>2.34</v>
      </c>
      <c r="C148" s="77"/>
      <c r="D148" s="77"/>
      <c r="E148" s="77"/>
      <c r="F148" s="77"/>
      <c r="G148" s="77"/>
    </row>
    <row r="149" spans="1:7" x14ac:dyDescent="0.3">
      <c r="A149" s="66">
        <f t="shared" si="2"/>
        <v>133</v>
      </c>
      <c r="B149" s="77">
        <v>2.34</v>
      </c>
      <c r="C149" s="77"/>
      <c r="D149" s="77"/>
      <c r="E149" s="77"/>
      <c r="F149" s="77"/>
      <c r="G149" s="77"/>
    </row>
    <row r="150" spans="1:7" x14ac:dyDescent="0.3">
      <c r="A150" s="66">
        <f t="shared" si="2"/>
        <v>134</v>
      </c>
      <c r="B150" s="77">
        <v>2.34</v>
      </c>
      <c r="C150" s="77"/>
      <c r="D150" s="77"/>
      <c r="E150" s="77"/>
      <c r="F150" s="77"/>
      <c r="G150" s="77"/>
    </row>
    <row r="151" spans="1:7" x14ac:dyDescent="0.3">
      <c r="A151" s="66">
        <f t="shared" si="2"/>
        <v>135</v>
      </c>
      <c r="B151" s="77">
        <v>2.34</v>
      </c>
      <c r="C151" s="77"/>
      <c r="D151" s="77"/>
      <c r="E151" s="77"/>
      <c r="F151" s="77"/>
      <c r="G151" s="77"/>
    </row>
    <row r="152" spans="1:7" x14ac:dyDescent="0.3">
      <c r="A152" s="66">
        <f t="shared" si="2"/>
        <v>136</v>
      </c>
      <c r="B152" s="77">
        <v>2.34</v>
      </c>
      <c r="C152" s="77"/>
      <c r="D152" s="77"/>
      <c r="E152" s="77"/>
      <c r="F152" s="77"/>
      <c r="G152" s="77"/>
    </row>
    <row r="153" spans="1:7" x14ac:dyDescent="0.3">
      <c r="A153" s="66">
        <f t="shared" si="2"/>
        <v>137</v>
      </c>
      <c r="B153" s="77">
        <v>2.34</v>
      </c>
      <c r="C153" s="77"/>
      <c r="D153" s="77"/>
      <c r="E153" s="77"/>
      <c r="F153" s="77"/>
      <c r="G153" s="77"/>
    </row>
    <row r="154" spans="1:7" x14ac:dyDescent="0.3">
      <c r="A154" s="66">
        <f t="shared" si="2"/>
        <v>138</v>
      </c>
      <c r="B154" s="77">
        <v>2.34</v>
      </c>
      <c r="C154" s="77"/>
      <c r="D154" s="77"/>
      <c r="E154" s="77"/>
      <c r="F154" s="77"/>
      <c r="G154" s="77"/>
    </row>
    <row r="155" spans="1:7" x14ac:dyDescent="0.3">
      <c r="A155" s="66">
        <f t="shared" si="2"/>
        <v>139</v>
      </c>
      <c r="B155" s="77">
        <v>2.34</v>
      </c>
      <c r="C155" s="77"/>
      <c r="D155" s="77"/>
      <c r="E155" s="77"/>
      <c r="F155" s="77"/>
      <c r="G155" s="77"/>
    </row>
    <row r="156" spans="1:7" x14ac:dyDescent="0.3">
      <c r="A156" s="66">
        <f t="shared" si="2"/>
        <v>140</v>
      </c>
      <c r="B156" s="77">
        <v>2.34</v>
      </c>
      <c r="C156" s="77"/>
      <c r="D156" s="77"/>
      <c r="E156" s="77"/>
      <c r="F156" s="77"/>
      <c r="G156" s="77"/>
    </row>
    <row r="157" spans="1:7" x14ac:dyDescent="0.3">
      <c r="A157" s="66">
        <f t="shared" si="2"/>
        <v>141</v>
      </c>
      <c r="B157" s="77">
        <v>2.34</v>
      </c>
      <c r="C157" s="77"/>
      <c r="D157" s="77"/>
      <c r="E157" s="77"/>
      <c r="F157" s="77"/>
      <c r="G157" s="77"/>
    </row>
    <row r="158" spans="1:7" x14ac:dyDescent="0.3">
      <c r="A158" s="66">
        <f t="shared" si="2"/>
        <v>142</v>
      </c>
      <c r="B158" s="77">
        <v>2.34</v>
      </c>
      <c r="C158" s="77"/>
      <c r="D158" s="77"/>
      <c r="E158" s="77"/>
      <c r="F158" s="77"/>
      <c r="G158" s="77"/>
    </row>
    <row r="159" spans="1:7" x14ac:dyDescent="0.3">
      <c r="A159" s="66">
        <f t="shared" si="2"/>
        <v>143</v>
      </c>
      <c r="B159" s="77">
        <v>2.34</v>
      </c>
      <c r="C159" s="77"/>
      <c r="D159" s="77"/>
      <c r="E159" s="77"/>
      <c r="F159" s="77"/>
      <c r="G159" s="77"/>
    </row>
    <row r="160" spans="1:7" x14ac:dyDescent="0.3">
      <c r="A160" s="66">
        <f t="shared" si="2"/>
        <v>144</v>
      </c>
      <c r="B160" s="77">
        <v>2.34</v>
      </c>
      <c r="C160" s="77"/>
      <c r="D160" s="77"/>
      <c r="E160" s="77"/>
      <c r="F160" s="77"/>
      <c r="G160" s="77"/>
    </row>
    <row r="161" spans="1:7" x14ac:dyDescent="0.3">
      <c r="A161" s="66">
        <f t="shared" si="2"/>
        <v>145</v>
      </c>
      <c r="B161" s="77">
        <v>2.34</v>
      </c>
      <c r="C161" s="77"/>
      <c r="D161" s="77"/>
      <c r="E161" s="77"/>
      <c r="F161" s="77"/>
      <c r="G161" s="77"/>
    </row>
    <row r="162" spans="1:7" x14ac:dyDescent="0.3">
      <c r="A162" s="66">
        <f t="shared" si="2"/>
        <v>146</v>
      </c>
      <c r="B162" s="77">
        <v>2.34</v>
      </c>
      <c r="C162" s="77"/>
      <c r="D162" s="77"/>
      <c r="E162" s="77"/>
      <c r="F162" s="77"/>
      <c r="G162" s="77"/>
    </row>
    <row r="163" spans="1:7" x14ac:dyDescent="0.3">
      <c r="A163" s="66">
        <f t="shared" si="2"/>
        <v>147</v>
      </c>
      <c r="B163" s="77">
        <v>2.34</v>
      </c>
      <c r="C163" s="77"/>
      <c r="D163" s="77"/>
      <c r="E163" s="77"/>
      <c r="F163" s="77"/>
      <c r="G163" s="77"/>
    </row>
    <row r="164" spans="1:7" x14ac:dyDescent="0.3">
      <c r="A164" s="66">
        <f t="shared" si="2"/>
        <v>148</v>
      </c>
      <c r="B164" s="77">
        <v>2.34</v>
      </c>
      <c r="C164" s="77"/>
      <c r="D164" s="77"/>
      <c r="E164" s="77"/>
      <c r="F164" s="77"/>
      <c r="G164" s="77"/>
    </row>
    <row r="165" spans="1:7" x14ac:dyDescent="0.3">
      <c r="A165" s="66">
        <f t="shared" si="2"/>
        <v>149</v>
      </c>
      <c r="B165" s="77">
        <v>2.34</v>
      </c>
      <c r="C165" s="77"/>
      <c r="D165" s="77"/>
      <c r="E165" s="77"/>
      <c r="F165" s="77"/>
      <c r="G165" s="77"/>
    </row>
    <row r="166" spans="1:7" x14ac:dyDescent="0.3">
      <c r="A166" s="66">
        <f t="shared" si="2"/>
        <v>150</v>
      </c>
      <c r="B166" s="77">
        <v>2.34</v>
      </c>
      <c r="C166" s="77"/>
      <c r="D166" s="77"/>
      <c r="E166" s="77"/>
      <c r="F166" s="77"/>
      <c r="G166" s="77"/>
    </row>
    <row r="167" spans="1:7" x14ac:dyDescent="0.3">
      <c r="A167" s="66">
        <f t="shared" si="2"/>
        <v>151</v>
      </c>
      <c r="B167" s="77">
        <v>2.34</v>
      </c>
      <c r="C167" s="77"/>
      <c r="D167" s="77"/>
      <c r="E167" s="77"/>
      <c r="F167" s="77"/>
      <c r="G167" s="77"/>
    </row>
    <row r="168" spans="1:7" x14ac:dyDescent="0.3">
      <c r="A168" s="66">
        <f t="shared" si="2"/>
        <v>152</v>
      </c>
      <c r="B168" s="77">
        <v>2.34</v>
      </c>
      <c r="C168" s="77"/>
      <c r="D168" s="77"/>
      <c r="E168" s="77"/>
      <c r="F168" s="77"/>
      <c r="G168" s="77"/>
    </row>
    <row r="169" spans="1:7" x14ac:dyDescent="0.3">
      <c r="A169" s="66">
        <f t="shared" si="2"/>
        <v>153</v>
      </c>
      <c r="B169" s="77">
        <v>2.34</v>
      </c>
      <c r="C169" s="77"/>
      <c r="D169" s="77"/>
      <c r="E169" s="77"/>
      <c r="F169" s="77"/>
      <c r="G169" s="77"/>
    </row>
    <row r="170" spans="1:7" x14ac:dyDescent="0.3">
      <c r="A170" s="66">
        <f t="shared" si="2"/>
        <v>154</v>
      </c>
      <c r="B170" s="77">
        <v>2.34</v>
      </c>
      <c r="C170" s="77"/>
      <c r="D170" s="77"/>
      <c r="E170" s="77"/>
      <c r="F170" s="77"/>
      <c r="G170" s="77"/>
    </row>
    <row r="171" spans="1:7" x14ac:dyDescent="0.3">
      <c r="A171" s="66">
        <f t="shared" si="2"/>
        <v>155</v>
      </c>
      <c r="B171" s="77">
        <v>2.34</v>
      </c>
      <c r="C171" s="77"/>
      <c r="D171" s="77"/>
      <c r="E171" s="77"/>
      <c r="F171" s="77"/>
      <c r="G171" s="77"/>
    </row>
    <row r="172" spans="1:7" x14ac:dyDescent="0.3">
      <c r="A172" s="66">
        <f t="shared" si="2"/>
        <v>156</v>
      </c>
      <c r="B172" s="77">
        <v>2.34</v>
      </c>
      <c r="C172" s="77"/>
      <c r="D172" s="77"/>
      <c r="E172" s="77"/>
      <c r="F172" s="77"/>
      <c r="G172" s="77"/>
    </row>
    <row r="173" spans="1:7" x14ac:dyDescent="0.3">
      <c r="A173" s="66">
        <f t="shared" si="2"/>
        <v>157</v>
      </c>
      <c r="B173" s="77">
        <v>2.34</v>
      </c>
      <c r="C173" s="77"/>
      <c r="D173" s="77"/>
      <c r="E173" s="77"/>
      <c r="F173" s="77"/>
      <c r="G173" s="77"/>
    </row>
    <row r="174" spans="1:7" x14ac:dyDescent="0.3">
      <c r="A174" s="66">
        <f t="shared" si="2"/>
        <v>158</v>
      </c>
      <c r="B174" s="77">
        <v>2.34</v>
      </c>
      <c r="C174" s="77"/>
      <c r="D174" s="77"/>
      <c r="E174" s="77"/>
      <c r="F174" s="77"/>
      <c r="G174" s="77"/>
    </row>
    <row r="175" spans="1:7" x14ac:dyDescent="0.3">
      <c r="A175" s="66">
        <f t="shared" si="2"/>
        <v>159</v>
      </c>
      <c r="B175" s="77">
        <v>2.34</v>
      </c>
      <c r="C175" s="77"/>
      <c r="D175" s="77"/>
      <c r="E175" s="77"/>
      <c r="F175" s="77"/>
      <c r="G175" s="77"/>
    </row>
    <row r="176" spans="1:7" x14ac:dyDescent="0.3">
      <c r="A176" s="66">
        <f t="shared" si="2"/>
        <v>160</v>
      </c>
      <c r="B176" s="77">
        <v>2.34</v>
      </c>
      <c r="C176" s="77"/>
      <c r="D176" s="77"/>
      <c r="E176" s="77"/>
      <c r="F176" s="77"/>
      <c r="G176" s="77"/>
    </row>
    <row r="177" spans="1:7" x14ac:dyDescent="0.3">
      <c r="A177" s="66">
        <f t="shared" si="2"/>
        <v>161</v>
      </c>
      <c r="B177" s="77">
        <v>2.34</v>
      </c>
      <c r="C177" s="77"/>
      <c r="D177" s="77"/>
      <c r="E177" s="77"/>
      <c r="F177" s="77"/>
      <c r="G177" s="77"/>
    </row>
    <row r="178" spans="1:7" x14ac:dyDescent="0.3">
      <c r="A178" s="66">
        <f t="shared" si="2"/>
        <v>162</v>
      </c>
      <c r="B178" s="77">
        <v>2.34</v>
      </c>
      <c r="C178" s="77"/>
      <c r="D178" s="77"/>
      <c r="E178" s="77"/>
      <c r="F178" s="77"/>
      <c r="G178" s="77"/>
    </row>
    <row r="179" spans="1:7" x14ac:dyDescent="0.3">
      <c r="A179" s="66">
        <f t="shared" si="2"/>
        <v>163</v>
      </c>
      <c r="B179" s="77">
        <v>2.34</v>
      </c>
      <c r="C179" s="77"/>
      <c r="D179" s="77"/>
      <c r="E179" s="77"/>
      <c r="F179" s="77"/>
      <c r="G179" s="77"/>
    </row>
    <row r="180" spans="1:7" x14ac:dyDescent="0.3">
      <c r="A180" s="66">
        <f t="shared" si="2"/>
        <v>164</v>
      </c>
      <c r="B180" s="77">
        <v>2.34</v>
      </c>
      <c r="C180" s="77"/>
      <c r="D180" s="77"/>
      <c r="E180" s="77"/>
      <c r="F180" s="77"/>
      <c r="G180" s="77"/>
    </row>
    <row r="181" spans="1:7" x14ac:dyDescent="0.3">
      <c r="A181" s="66">
        <f t="shared" si="2"/>
        <v>165</v>
      </c>
      <c r="B181" s="77">
        <v>2.34</v>
      </c>
      <c r="C181" s="77"/>
      <c r="D181" s="77"/>
      <c r="E181" s="77"/>
      <c r="F181" s="77"/>
      <c r="G181" s="77"/>
    </row>
    <row r="182" spans="1:7" x14ac:dyDescent="0.3">
      <c r="A182" s="66">
        <f t="shared" si="2"/>
        <v>166</v>
      </c>
      <c r="B182" s="77">
        <v>2.34</v>
      </c>
      <c r="C182" s="77"/>
      <c r="D182" s="77"/>
      <c r="E182" s="77"/>
      <c r="F182" s="77"/>
      <c r="G182" s="77"/>
    </row>
    <row r="183" spans="1:7" x14ac:dyDescent="0.3">
      <c r="A183" s="66">
        <f t="shared" si="2"/>
        <v>167</v>
      </c>
      <c r="B183" s="77">
        <v>2.34</v>
      </c>
      <c r="C183" s="77"/>
      <c r="D183" s="77"/>
      <c r="E183" s="77"/>
      <c r="F183" s="77"/>
      <c r="G183" s="77"/>
    </row>
    <row r="184" spans="1:7" x14ac:dyDescent="0.3">
      <c r="A184" s="66">
        <f t="shared" si="2"/>
        <v>168</v>
      </c>
      <c r="B184" s="77">
        <v>2.34</v>
      </c>
      <c r="C184" s="77"/>
      <c r="D184" s="77"/>
      <c r="E184" s="77"/>
      <c r="F184" s="77"/>
      <c r="G184" s="77"/>
    </row>
    <row r="185" spans="1:7" x14ac:dyDescent="0.3">
      <c r="A185" s="66">
        <f t="shared" si="2"/>
        <v>169</v>
      </c>
      <c r="B185" s="77">
        <v>2.34</v>
      </c>
      <c r="C185" s="77"/>
      <c r="D185" s="77"/>
      <c r="E185" s="77"/>
      <c r="F185" s="77"/>
      <c r="G185" s="77"/>
    </row>
    <row r="186" spans="1:7" x14ac:dyDescent="0.3">
      <c r="A186" s="66">
        <f t="shared" si="2"/>
        <v>170</v>
      </c>
      <c r="B186" s="77">
        <v>2.34</v>
      </c>
      <c r="C186" s="77"/>
      <c r="D186" s="77"/>
      <c r="E186" s="77"/>
      <c r="F186" s="77"/>
      <c r="G186" s="77"/>
    </row>
    <row r="187" spans="1:7" x14ac:dyDescent="0.3">
      <c r="A187" s="66">
        <f t="shared" si="2"/>
        <v>171</v>
      </c>
      <c r="B187" s="77">
        <v>2.34</v>
      </c>
      <c r="C187" s="77"/>
      <c r="D187" s="77"/>
      <c r="E187" s="77"/>
      <c r="F187" s="77"/>
      <c r="G187" s="77"/>
    </row>
    <row r="188" spans="1:7" x14ac:dyDescent="0.3">
      <c r="A188" s="66">
        <f t="shared" si="2"/>
        <v>172</v>
      </c>
      <c r="B188" s="77">
        <v>2.34</v>
      </c>
      <c r="C188" s="77"/>
      <c r="D188" s="77"/>
      <c r="E188" s="77"/>
      <c r="F188" s="77"/>
      <c r="G188" s="77"/>
    </row>
    <row r="189" spans="1:7" x14ac:dyDescent="0.3">
      <c r="A189" s="66">
        <f t="shared" si="2"/>
        <v>173</v>
      </c>
      <c r="B189" s="77">
        <v>2.34</v>
      </c>
      <c r="C189" s="77"/>
      <c r="D189" s="77"/>
      <c r="E189" s="77"/>
      <c r="F189" s="77"/>
      <c r="G189" s="77"/>
    </row>
    <row r="190" spans="1:7" x14ac:dyDescent="0.3">
      <c r="A190" s="66">
        <f t="shared" si="2"/>
        <v>174</v>
      </c>
      <c r="B190" s="77">
        <v>2.34</v>
      </c>
      <c r="C190" s="77"/>
      <c r="D190" s="77"/>
      <c r="E190" s="77"/>
      <c r="F190" s="77"/>
      <c r="G190" s="77"/>
    </row>
    <row r="191" spans="1:7" x14ac:dyDescent="0.3">
      <c r="A191" s="66">
        <f t="shared" si="2"/>
        <v>175</v>
      </c>
      <c r="B191" s="77">
        <v>2.34</v>
      </c>
      <c r="C191" s="77"/>
      <c r="D191" s="77"/>
      <c r="E191" s="77"/>
      <c r="F191" s="77"/>
      <c r="G191" s="77"/>
    </row>
    <row r="192" spans="1:7" x14ac:dyDescent="0.3">
      <c r="A192" s="66">
        <f t="shared" si="2"/>
        <v>176</v>
      </c>
      <c r="B192" s="77">
        <v>2.34</v>
      </c>
      <c r="C192" s="77"/>
      <c r="D192" s="77"/>
      <c r="E192" s="77"/>
      <c r="F192" s="77"/>
      <c r="G192" s="77"/>
    </row>
    <row r="193" spans="1:7" x14ac:dyDescent="0.3">
      <c r="A193" s="66">
        <f t="shared" si="2"/>
        <v>177</v>
      </c>
      <c r="B193" s="77">
        <v>2.34</v>
      </c>
      <c r="C193" s="77"/>
      <c r="D193" s="77"/>
      <c r="E193" s="77"/>
      <c r="F193" s="77"/>
      <c r="G193" s="77"/>
    </row>
    <row r="194" spans="1:7" x14ac:dyDescent="0.3">
      <c r="A194" s="66">
        <f t="shared" si="2"/>
        <v>178</v>
      </c>
      <c r="B194" s="77">
        <v>2.34</v>
      </c>
      <c r="C194" s="77"/>
      <c r="D194" s="77"/>
      <c r="E194" s="77"/>
      <c r="F194" s="77"/>
      <c r="G194" s="77"/>
    </row>
    <row r="195" spans="1:7" x14ac:dyDescent="0.3">
      <c r="A195" s="66">
        <f t="shared" si="2"/>
        <v>179</v>
      </c>
      <c r="B195" s="77">
        <v>2.34</v>
      </c>
      <c r="C195" s="77"/>
      <c r="D195" s="77"/>
      <c r="E195" s="77"/>
      <c r="F195" s="77"/>
      <c r="G195" s="77"/>
    </row>
    <row r="196" spans="1:7" x14ac:dyDescent="0.3">
      <c r="A196" s="66">
        <f t="shared" si="2"/>
        <v>180</v>
      </c>
      <c r="B196" s="77">
        <v>2.34</v>
      </c>
      <c r="C196" s="77"/>
      <c r="D196" s="77"/>
      <c r="E196" s="77"/>
      <c r="F196" s="77"/>
      <c r="G196" s="77"/>
    </row>
    <row r="197" spans="1:7" x14ac:dyDescent="0.3">
      <c r="A197" s="66">
        <f t="shared" si="2"/>
        <v>181</v>
      </c>
      <c r="B197" s="77">
        <v>2.34</v>
      </c>
      <c r="C197" s="77"/>
      <c r="D197" s="77"/>
      <c r="E197" s="77"/>
      <c r="F197" s="77"/>
      <c r="G197" s="77"/>
    </row>
    <row r="198" spans="1:7" x14ac:dyDescent="0.3">
      <c r="A198" s="66">
        <f t="shared" si="2"/>
        <v>182</v>
      </c>
      <c r="B198" s="77">
        <v>2.34</v>
      </c>
      <c r="C198" s="77"/>
      <c r="D198" s="77"/>
      <c r="E198" s="77"/>
      <c r="F198" s="77"/>
      <c r="G198" s="77"/>
    </row>
    <row r="199" spans="1:7" x14ac:dyDescent="0.3">
      <c r="A199" s="66">
        <f t="shared" si="2"/>
        <v>183</v>
      </c>
      <c r="B199" s="77">
        <v>2.34</v>
      </c>
      <c r="C199" s="77"/>
      <c r="D199" s="77"/>
      <c r="E199" s="77"/>
      <c r="F199" s="77"/>
      <c r="G199" s="77"/>
    </row>
    <row r="200" spans="1:7" x14ac:dyDescent="0.3">
      <c r="A200" s="66">
        <f t="shared" si="2"/>
        <v>184</v>
      </c>
      <c r="B200" s="77">
        <v>2.34</v>
      </c>
      <c r="C200" s="77"/>
      <c r="D200" s="77"/>
      <c r="E200" s="77"/>
      <c r="F200" s="77"/>
      <c r="G200" s="77"/>
    </row>
    <row r="201" spans="1:7" x14ac:dyDescent="0.3">
      <c r="A201" s="66">
        <f t="shared" si="2"/>
        <v>185</v>
      </c>
      <c r="B201" s="77">
        <v>2.34</v>
      </c>
      <c r="C201" s="77"/>
      <c r="D201" s="77"/>
      <c r="E201" s="77"/>
      <c r="F201" s="77"/>
      <c r="G201" s="77"/>
    </row>
    <row r="202" spans="1:7" x14ac:dyDescent="0.3">
      <c r="A202" s="66">
        <f t="shared" si="2"/>
        <v>186</v>
      </c>
      <c r="B202" s="77">
        <v>2.34</v>
      </c>
      <c r="C202" s="77"/>
      <c r="D202" s="77"/>
      <c r="E202" s="77"/>
      <c r="F202" s="77"/>
      <c r="G202" s="77"/>
    </row>
    <row r="203" spans="1:7" x14ac:dyDescent="0.3">
      <c r="A203" s="66">
        <f t="shared" si="2"/>
        <v>187</v>
      </c>
      <c r="B203" s="77">
        <v>2.34</v>
      </c>
      <c r="C203" s="77"/>
      <c r="D203" s="77"/>
      <c r="E203" s="77"/>
      <c r="F203" s="77"/>
      <c r="G203" s="77"/>
    </row>
    <row r="204" spans="1:7" x14ac:dyDescent="0.3">
      <c r="A204" s="66">
        <f t="shared" si="2"/>
        <v>188</v>
      </c>
      <c r="B204" s="77">
        <v>2.34</v>
      </c>
      <c r="C204" s="77"/>
      <c r="D204" s="77"/>
      <c r="E204" s="77"/>
      <c r="F204" s="77"/>
      <c r="G204" s="77"/>
    </row>
    <row r="205" spans="1:7" x14ac:dyDescent="0.3">
      <c r="A205" s="66">
        <f t="shared" si="2"/>
        <v>189</v>
      </c>
      <c r="B205" s="77">
        <v>2.34</v>
      </c>
      <c r="C205" s="77"/>
      <c r="D205" s="77"/>
      <c r="E205" s="77"/>
      <c r="F205" s="77"/>
      <c r="G205" s="77"/>
    </row>
    <row r="206" spans="1:7" x14ac:dyDescent="0.3">
      <c r="A206" s="66">
        <f t="shared" si="2"/>
        <v>190</v>
      </c>
      <c r="B206" s="77">
        <v>2.34</v>
      </c>
      <c r="C206" s="77"/>
      <c r="D206" s="77"/>
      <c r="E206" s="77"/>
      <c r="F206" s="77"/>
      <c r="G206" s="77"/>
    </row>
    <row r="207" spans="1:7" x14ac:dyDescent="0.3">
      <c r="A207" s="66">
        <f t="shared" si="2"/>
        <v>191</v>
      </c>
      <c r="B207" s="77">
        <v>2.34</v>
      </c>
      <c r="C207" s="77"/>
      <c r="D207" s="77"/>
      <c r="E207" s="77"/>
      <c r="F207" s="77"/>
      <c r="G207" s="77"/>
    </row>
    <row r="208" spans="1:7" x14ac:dyDescent="0.3">
      <c r="A208" s="66">
        <f t="shared" si="2"/>
        <v>192</v>
      </c>
      <c r="B208" s="77">
        <v>2.34</v>
      </c>
      <c r="C208" s="77"/>
      <c r="D208" s="77"/>
      <c r="E208" s="77"/>
      <c r="F208" s="77"/>
      <c r="G208" s="77"/>
    </row>
    <row r="209" spans="1:7" x14ac:dyDescent="0.3">
      <c r="A209" s="66">
        <f t="shared" si="2"/>
        <v>193</v>
      </c>
      <c r="B209" s="77">
        <v>2.34</v>
      </c>
      <c r="C209" s="77"/>
      <c r="D209" s="77"/>
      <c r="E209" s="77"/>
      <c r="F209" s="77"/>
      <c r="G209" s="77"/>
    </row>
    <row r="210" spans="1:7" x14ac:dyDescent="0.3">
      <c r="A210" s="66">
        <f t="shared" si="2"/>
        <v>194</v>
      </c>
      <c r="B210" s="77">
        <v>2.34</v>
      </c>
      <c r="C210" s="77"/>
      <c r="D210" s="77"/>
      <c r="E210" s="77"/>
      <c r="F210" s="77"/>
      <c r="G210" s="77"/>
    </row>
    <row r="211" spans="1:7" x14ac:dyDescent="0.3">
      <c r="A211" s="66">
        <f t="shared" ref="A211:A274" si="3">+$B$9+A210</f>
        <v>195</v>
      </c>
      <c r="B211" s="77">
        <v>2.34</v>
      </c>
      <c r="C211" s="77"/>
      <c r="D211" s="77"/>
      <c r="E211" s="77"/>
      <c r="F211" s="77"/>
      <c r="G211" s="77"/>
    </row>
    <row r="212" spans="1:7" x14ac:dyDescent="0.3">
      <c r="A212" s="66">
        <f t="shared" si="3"/>
        <v>196</v>
      </c>
      <c r="B212" s="77">
        <v>2.34</v>
      </c>
      <c r="C212" s="77"/>
      <c r="D212" s="77"/>
      <c r="E212" s="77"/>
      <c r="F212" s="77"/>
      <c r="G212" s="77"/>
    </row>
    <row r="213" spans="1:7" x14ac:dyDescent="0.3">
      <c r="A213" s="66">
        <f t="shared" si="3"/>
        <v>197</v>
      </c>
      <c r="B213" s="77">
        <v>2.34</v>
      </c>
      <c r="C213" s="77"/>
      <c r="D213" s="77"/>
      <c r="E213" s="77"/>
      <c r="F213" s="77"/>
      <c r="G213" s="77"/>
    </row>
    <row r="214" spans="1:7" x14ac:dyDescent="0.3">
      <c r="A214" s="66">
        <f t="shared" si="3"/>
        <v>198</v>
      </c>
      <c r="B214" s="77">
        <v>2.34</v>
      </c>
      <c r="C214" s="77"/>
      <c r="D214" s="77"/>
      <c r="E214" s="77"/>
      <c r="F214" s="77"/>
      <c r="G214" s="77"/>
    </row>
    <row r="215" spans="1:7" x14ac:dyDescent="0.3">
      <c r="A215" s="66">
        <f t="shared" si="3"/>
        <v>199</v>
      </c>
      <c r="B215" s="77">
        <v>2.34</v>
      </c>
      <c r="C215" s="77"/>
      <c r="D215" s="77"/>
      <c r="E215" s="77"/>
      <c r="F215" s="77"/>
      <c r="G215" s="77"/>
    </row>
    <row r="216" spans="1:7" x14ac:dyDescent="0.3">
      <c r="A216" s="66">
        <f t="shared" si="3"/>
        <v>200</v>
      </c>
      <c r="B216" s="77">
        <v>2.34</v>
      </c>
      <c r="C216" s="77"/>
      <c r="D216" s="77"/>
      <c r="E216" s="77"/>
      <c r="F216" s="77"/>
      <c r="G216" s="77"/>
    </row>
    <row r="217" spans="1:7" x14ac:dyDescent="0.3">
      <c r="A217" s="66">
        <f t="shared" si="3"/>
        <v>201</v>
      </c>
      <c r="B217" s="77">
        <v>2.34</v>
      </c>
      <c r="C217" s="77"/>
      <c r="D217" s="77"/>
      <c r="E217" s="77"/>
      <c r="F217" s="77"/>
      <c r="G217" s="77"/>
    </row>
    <row r="218" spans="1:7" x14ac:dyDescent="0.3">
      <c r="A218" s="66">
        <f t="shared" si="3"/>
        <v>202</v>
      </c>
      <c r="B218" s="77">
        <v>2.34</v>
      </c>
      <c r="C218" s="77"/>
      <c r="D218" s="77"/>
      <c r="E218" s="77"/>
      <c r="F218" s="77"/>
      <c r="G218" s="77"/>
    </row>
    <row r="219" spans="1:7" x14ac:dyDescent="0.3">
      <c r="A219" s="66">
        <f t="shared" si="3"/>
        <v>203</v>
      </c>
      <c r="B219" s="77">
        <v>2.34</v>
      </c>
      <c r="C219" s="77"/>
      <c r="D219" s="77"/>
      <c r="E219" s="77"/>
      <c r="F219" s="77"/>
      <c r="G219" s="77"/>
    </row>
    <row r="220" spans="1:7" x14ac:dyDescent="0.3">
      <c r="A220" s="66">
        <f t="shared" si="3"/>
        <v>204</v>
      </c>
      <c r="B220" s="77">
        <v>2.34</v>
      </c>
      <c r="C220" s="77"/>
      <c r="D220" s="77"/>
      <c r="E220" s="77"/>
      <c r="F220" s="77"/>
      <c r="G220" s="77"/>
    </row>
    <row r="221" spans="1:7" x14ac:dyDescent="0.3">
      <c r="A221" s="66">
        <f t="shared" si="3"/>
        <v>205</v>
      </c>
      <c r="B221" s="77">
        <v>2.34</v>
      </c>
      <c r="C221" s="77"/>
      <c r="D221" s="77"/>
      <c r="E221" s="77"/>
      <c r="F221" s="77"/>
      <c r="G221" s="77"/>
    </row>
    <row r="222" spans="1:7" x14ac:dyDescent="0.3">
      <c r="A222" s="66">
        <f t="shared" si="3"/>
        <v>206</v>
      </c>
      <c r="B222" s="77">
        <v>2.34</v>
      </c>
      <c r="C222" s="77"/>
      <c r="D222" s="77"/>
      <c r="E222" s="77"/>
      <c r="F222" s="77"/>
      <c r="G222" s="77"/>
    </row>
    <row r="223" spans="1:7" x14ac:dyDescent="0.3">
      <c r="A223" s="66">
        <f t="shared" si="3"/>
        <v>207</v>
      </c>
      <c r="B223" s="77">
        <v>2.34</v>
      </c>
      <c r="C223" s="77"/>
      <c r="D223" s="77"/>
      <c r="E223" s="77"/>
      <c r="F223" s="77"/>
      <c r="G223" s="77"/>
    </row>
    <row r="224" spans="1:7" x14ac:dyDescent="0.3">
      <c r="A224" s="66">
        <f t="shared" si="3"/>
        <v>208</v>
      </c>
      <c r="B224" s="77">
        <v>2.34</v>
      </c>
      <c r="C224" s="77"/>
      <c r="D224" s="77"/>
      <c r="E224" s="77"/>
      <c r="F224" s="77"/>
      <c r="G224" s="77"/>
    </row>
    <row r="225" spans="1:7" x14ac:dyDescent="0.3">
      <c r="A225" s="66">
        <f t="shared" si="3"/>
        <v>209</v>
      </c>
      <c r="B225" s="77">
        <v>2.34</v>
      </c>
      <c r="C225" s="77"/>
      <c r="D225" s="77"/>
      <c r="E225" s="77"/>
      <c r="F225" s="77"/>
      <c r="G225" s="77"/>
    </row>
    <row r="226" spans="1:7" x14ac:dyDescent="0.3">
      <c r="A226" s="66">
        <f t="shared" si="3"/>
        <v>210</v>
      </c>
      <c r="B226" s="77">
        <v>2.34</v>
      </c>
      <c r="C226" s="77"/>
      <c r="D226" s="77"/>
      <c r="E226" s="77"/>
      <c r="F226" s="77"/>
      <c r="G226" s="77"/>
    </row>
    <row r="227" spans="1:7" x14ac:dyDescent="0.3">
      <c r="A227" s="66">
        <f t="shared" si="3"/>
        <v>211</v>
      </c>
      <c r="B227" s="77">
        <v>2.34</v>
      </c>
      <c r="C227" s="77"/>
      <c r="D227" s="77"/>
      <c r="E227" s="77"/>
      <c r="F227" s="77"/>
      <c r="G227" s="77"/>
    </row>
    <row r="228" spans="1:7" x14ac:dyDescent="0.3">
      <c r="A228" s="66">
        <f t="shared" si="3"/>
        <v>212</v>
      </c>
      <c r="B228" s="77">
        <v>2.34</v>
      </c>
      <c r="C228" s="77"/>
      <c r="D228" s="77"/>
      <c r="E228" s="77"/>
      <c r="F228" s="77"/>
      <c r="G228" s="77"/>
    </row>
    <row r="229" spans="1:7" x14ac:dyDescent="0.3">
      <c r="A229" s="66">
        <f t="shared" si="3"/>
        <v>213</v>
      </c>
      <c r="B229" s="77">
        <v>2.34</v>
      </c>
      <c r="C229" s="77"/>
      <c r="D229" s="77"/>
      <c r="E229" s="77"/>
      <c r="F229" s="77"/>
      <c r="G229" s="77"/>
    </row>
    <row r="230" spans="1:7" x14ac:dyDescent="0.3">
      <c r="A230" s="66">
        <f t="shared" si="3"/>
        <v>214</v>
      </c>
      <c r="B230" s="77">
        <v>2.34</v>
      </c>
      <c r="C230" s="77"/>
      <c r="D230" s="77"/>
      <c r="E230" s="77"/>
      <c r="F230" s="77"/>
      <c r="G230" s="77"/>
    </row>
    <row r="231" spans="1:7" x14ac:dyDescent="0.3">
      <c r="A231" s="66">
        <f t="shared" si="3"/>
        <v>215</v>
      </c>
      <c r="B231" s="77">
        <v>2.34</v>
      </c>
      <c r="C231" s="77"/>
      <c r="D231" s="77"/>
      <c r="E231" s="77"/>
      <c r="F231" s="77"/>
      <c r="G231" s="77"/>
    </row>
    <row r="232" spans="1:7" x14ac:dyDescent="0.3">
      <c r="A232" s="66">
        <f t="shared" si="3"/>
        <v>216</v>
      </c>
      <c r="B232" s="77">
        <v>2.34</v>
      </c>
      <c r="C232" s="77"/>
      <c r="D232" s="77"/>
      <c r="E232" s="77"/>
      <c r="F232" s="77"/>
      <c r="G232" s="77"/>
    </row>
    <row r="233" spans="1:7" x14ac:dyDescent="0.3">
      <c r="A233" s="66">
        <f t="shared" si="3"/>
        <v>217</v>
      </c>
      <c r="B233" s="77">
        <v>2.34</v>
      </c>
      <c r="C233" s="77"/>
      <c r="D233" s="77"/>
      <c r="E233" s="77"/>
      <c r="F233" s="77"/>
      <c r="G233" s="77"/>
    </row>
    <row r="234" spans="1:7" x14ac:dyDescent="0.3">
      <c r="A234" s="66">
        <f t="shared" si="3"/>
        <v>218</v>
      </c>
      <c r="B234" s="77">
        <v>2.34</v>
      </c>
      <c r="C234" s="77"/>
      <c r="D234" s="77"/>
      <c r="E234" s="77"/>
      <c r="F234" s="77"/>
      <c r="G234" s="77"/>
    </row>
    <row r="235" spans="1:7" x14ac:dyDescent="0.3">
      <c r="A235" s="66">
        <f t="shared" si="3"/>
        <v>219</v>
      </c>
      <c r="B235" s="77">
        <v>2.34</v>
      </c>
      <c r="C235" s="77"/>
      <c r="D235" s="77"/>
      <c r="E235" s="77"/>
      <c r="F235" s="77"/>
      <c r="G235" s="77"/>
    </row>
    <row r="236" spans="1:7" x14ac:dyDescent="0.3">
      <c r="A236" s="66">
        <f t="shared" si="3"/>
        <v>220</v>
      </c>
      <c r="B236" s="77">
        <v>2.34</v>
      </c>
      <c r="C236" s="77"/>
      <c r="D236" s="77"/>
      <c r="E236" s="77"/>
      <c r="F236" s="77"/>
      <c r="G236" s="77"/>
    </row>
    <row r="237" spans="1:7" x14ac:dyDescent="0.3">
      <c r="A237" s="66">
        <f t="shared" si="3"/>
        <v>221</v>
      </c>
      <c r="B237" s="77">
        <v>2.34</v>
      </c>
      <c r="C237" s="77"/>
      <c r="D237" s="77"/>
      <c r="E237" s="77"/>
      <c r="F237" s="77"/>
      <c r="G237" s="77"/>
    </row>
    <row r="238" spans="1:7" x14ac:dyDescent="0.3">
      <c r="A238" s="66">
        <f t="shared" si="3"/>
        <v>222</v>
      </c>
      <c r="B238" s="77">
        <v>2.34</v>
      </c>
      <c r="C238" s="77"/>
      <c r="D238" s="77"/>
      <c r="E238" s="77"/>
      <c r="F238" s="77"/>
      <c r="G238" s="77"/>
    </row>
    <row r="239" spans="1:7" x14ac:dyDescent="0.3">
      <c r="A239" s="66">
        <f t="shared" si="3"/>
        <v>223</v>
      </c>
      <c r="B239" s="77">
        <v>2.34</v>
      </c>
      <c r="C239" s="77"/>
      <c r="D239" s="77"/>
      <c r="E239" s="77"/>
      <c r="F239" s="77"/>
      <c r="G239" s="77"/>
    </row>
    <row r="240" spans="1:7" x14ac:dyDescent="0.3">
      <c r="A240" s="66">
        <f t="shared" si="3"/>
        <v>224</v>
      </c>
      <c r="B240" s="77">
        <v>2.34</v>
      </c>
      <c r="C240" s="77"/>
      <c r="D240" s="77"/>
      <c r="E240" s="77"/>
      <c r="F240" s="77"/>
      <c r="G240" s="77"/>
    </row>
    <row r="241" spans="1:7" x14ac:dyDescent="0.3">
      <c r="A241" s="66">
        <f t="shared" si="3"/>
        <v>225</v>
      </c>
      <c r="B241" s="77">
        <v>2.34</v>
      </c>
      <c r="C241" s="77"/>
      <c r="D241" s="77"/>
      <c r="E241" s="77"/>
      <c r="F241" s="77"/>
      <c r="G241" s="77"/>
    </row>
    <row r="242" spans="1:7" x14ac:dyDescent="0.3">
      <c r="A242" s="66">
        <f t="shared" si="3"/>
        <v>226</v>
      </c>
      <c r="B242" s="77">
        <v>2.34</v>
      </c>
      <c r="C242" s="77"/>
      <c r="D242" s="77"/>
      <c r="E242" s="77"/>
      <c r="F242" s="77"/>
      <c r="G242" s="77"/>
    </row>
    <row r="243" spans="1:7" x14ac:dyDescent="0.3">
      <c r="A243" s="66">
        <f t="shared" si="3"/>
        <v>227</v>
      </c>
      <c r="B243" s="77">
        <v>2.34</v>
      </c>
      <c r="C243" s="77"/>
      <c r="D243" s="77"/>
      <c r="E243" s="77"/>
      <c r="F243" s="77"/>
      <c r="G243" s="77"/>
    </row>
    <row r="244" spans="1:7" x14ac:dyDescent="0.3">
      <c r="A244" s="66">
        <f t="shared" si="3"/>
        <v>228</v>
      </c>
      <c r="B244" s="77">
        <v>2.34</v>
      </c>
      <c r="C244" s="77"/>
      <c r="D244" s="77"/>
      <c r="E244" s="77"/>
      <c r="F244" s="77"/>
      <c r="G244" s="77"/>
    </row>
    <row r="245" spans="1:7" x14ac:dyDescent="0.3">
      <c r="A245" s="66">
        <f t="shared" si="3"/>
        <v>229</v>
      </c>
      <c r="B245" s="77">
        <v>2.34</v>
      </c>
      <c r="C245" s="77"/>
      <c r="D245" s="77"/>
      <c r="E245" s="77"/>
      <c r="F245" s="77"/>
      <c r="G245" s="77"/>
    </row>
    <row r="246" spans="1:7" x14ac:dyDescent="0.3">
      <c r="A246" s="66">
        <f t="shared" si="3"/>
        <v>230</v>
      </c>
      <c r="B246" s="77">
        <v>2.34</v>
      </c>
      <c r="C246" s="77"/>
      <c r="D246" s="77"/>
      <c r="E246" s="77"/>
      <c r="F246" s="77"/>
      <c r="G246" s="77"/>
    </row>
    <row r="247" spans="1:7" x14ac:dyDescent="0.3">
      <c r="A247" s="66">
        <f t="shared" si="3"/>
        <v>231</v>
      </c>
      <c r="B247" s="77">
        <v>2.34</v>
      </c>
      <c r="C247" s="77"/>
      <c r="D247" s="77"/>
      <c r="E247" s="77"/>
      <c r="F247" s="77"/>
      <c r="G247" s="77"/>
    </row>
    <row r="248" spans="1:7" x14ac:dyDescent="0.3">
      <c r="A248" s="66">
        <f t="shared" si="3"/>
        <v>232</v>
      </c>
      <c r="B248" s="77">
        <v>2.34</v>
      </c>
      <c r="C248" s="77"/>
      <c r="D248" s="77"/>
      <c r="E248" s="77"/>
      <c r="F248" s="77"/>
      <c r="G248" s="77"/>
    </row>
    <row r="249" spans="1:7" x14ac:dyDescent="0.3">
      <c r="A249" s="66">
        <f t="shared" si="3"/>
        <v>233</v>
      </c>
      <c r="B249" s="77">
        <v>2.34</v>
      </c>
      <c r="C249" s="77"/>
      <c r="D249" s="77"/>
      <c r="E249" s="77"/>
      <c r="F249" s="77"/>
      <c r="G249" s="77"/>
    </row>
    <row r="250" spans="1:7" x14ac:dyDescent="0.3">
      <c r="A250" s="66">
        <f t="shared" si="3"/>
        <v>234</v>
      </c>
      <c r="B250" s="77">
        <v>2.34</v>
      </c>
      <c r="C250" s="77"/>
      <c r="D250" s="77"/>
      <c r="E250" s="77"/>
      <c r="F250" s="77"/>
      <c r="G250" s="77"/>
    </row>
    <row r="251" spans="1:7" x14ac:dyDescent="0.3">
      <c r="A251" s="66">
        <f t="shared" si="3"/>
        <v>235</v>
      </c>
      <c r="B251" s="77">
        <v>2.34</v>
      </c>
      <c r="C251" s="77"/>
      <c r="D251" s="77"/>
      <c r="E251" s="77"/>
      <c r="F251" s="77"/>
      <c r="G251" s="77"/>
    </row>
    <row r="252" spans="1:7" x14ac:dyDescent="0.3">
      <c r="A252" s="66">
        <f t="shared" si="3"/>
        <v>236</v>
      </c>
      <c r="B252" s="77"/>
      <c r="C252" s="77">
        <v>6.02</v>
      </c>
      <c r="D252" s="77"/>
      <c r="E252" s="77"/>
      <c r="F252" s="77"/>
      <c r="G252" s="77"/>
    </row>
    <row r="253" spans="1:7" x14ac:dyDescent="0.3">
      <c r="A253" s="66">
        <f t="shared" si="3"/>
        <v>237</v>
      </c>
      <c r="B253" s="77"/>
      <c r="C253" s="77">
        <v>6.02</v>
      </c>
      <c r="D253" s="77"/>
      <c r="E253" s="77"/>
      <c r="F253" s="77"/>
      <c r="G253" s="77"/>
    </row>
    <row r="254" spans="1:7" x14ac:dyDescent="0.3">
      <c r="A254" s="66">
        <f t="shared" si="3"/>
        <v>238</v>
      </c>
      <c r="B254" s="77"/>
      <c r="C254" s="77">
        <v>6.02</v>
      </c>
      <c r="D254" s="77"/>
      <c r="E254" s="77"/>
      <c r="F254" s="77"/>
      <c r="G254" s="77"/>
    </row>
    <row r="255" spans="1:7" x14ac:dyDescent="0.3">
      <c r="A255" s="66">
        <f t="shared" si="3"/>
        <v>239</v>
      </c>
      <c r="B255" s="77"/>
      <c r="C255" s="77">
        <v>6.02</v>
      </c>
      <c r="D255" s="77"/>
      <c r="E255" s="77"/>
      <c r="F255" s="77"/>
      <c r="G255" s="77"/>
    </row>
    <row r="256" spans="1:7" x14ac:dyDescent="0.3">
      <c r="A256" s="66">
        <f t="shared" si="3"/>
        <v>240</v>
      </c>
      <c r="B256" s="77"/>
      <c r="C256" s="77">
        <v>6.02</v>
      </c>
      <c r="D256" s="77"/>
      <c r="E256" s="77"/>
      <c r="F256" s="77"/>
      <c r="G256" s="77"/>
    </row>
    <row r="257" spans="1:7" x14ac:dyDescent="0.3">
      <c r="A257" s="66">
        <f t="shared" si="3"/>
        <v>241</v>
      </c>
      <c r="B257" s="77"/>
      <c r="C257" s="77">
        <v>6.02</v>
      </c>
      <c r="D257" s="77"/>
      <c r="E257" s="77"/>
      <c r="F257" s="77"/>
      <c r="G257" s="77"/>
    </row>
    <row r="258" spans="1:7" x14ac:dyDescent="0.3">
      <c r="A258" s="66">
        <f t="shared" si="3"/>
        <v>242</v>
      </c>
      <c r="B258" s="77"/>
      <c r="C258" s="77">
        <v>6.02</v>
      </c>
      <c r="D258" s="77"/>
      <c r="E258" s="77"/>
      <c r="F258" s="77"/>
      <c r="G258" s="77"/>
    </row>
    <row r="259" spans="1:7" x14ac:dyDescent="0.3">
      <c r="A259" s="66">
        <f t="shared" si="3"/>
        <v>243</v>
      </c>
      <c r="B259" s="77"/>
      <c r="C259" s="77">
        <v>6.02</v>
      </c>
      <c r="D259" s="77"/>
      <c r="E259" s="77"/>
      <c r="F259" s="77"/>
      <c r="G259" s="77"/>
    </row>
    <row r="260" spans="1:7" x14ac:dyDescent="0.3">
      <c r="A260" s="66">
        <f t="shared" si="3"/>
        <v>244</v>
      </c>
      <c r="B260" s="77"/>
      <c r="C260" s="77">
        <v>6.02</v>
      </c>
      <c r="D260" s="77"/>
      <c r="E260" s="77"/>
      <c r="F260" s="77"/>
      <c r="G260" s="77"/>
    </row>
    <row r="261" spans="1:7" x14ac:dyDescent="0.3">
      <c r="A261" s="66">
        <f t="shared" si="3"/>
        <v>245</v>
      </c>
      <c r="B261" s="77"/>
      <c r="C261" s="77">
        <v>6.02</v>
      </c>
      <c r="D261" s="77"/>
      <c r="E261" s="77"/>
      <c r="F261" s="77"/>
      <c r="G261" s="77"/>
    </row>
    <row r="262" spans="1:7" x14ac:dyDescent="0.3">
      <c r="A262" s="66">
        <f t="shared" si="3"/>
        <v>246</v>
      </c>
      <c r="B262" s="77"/>
      <c r="C262" s="77">
        <v>6.02</v>
      </c>
      <c r="D262" s="77"/>
      <c r="E262" s="77"/>
      <c r="F262" s="77"/>
      <c r="G262" s="77"/>
    </row>
    <row r="263" spans="1:7" x14ac:dyDescent="0.3">
      <c r="A263" s="66">
        <f t="shared" si="3"/>
        <v>247</v>
      </c>
      <c r="B263" s="77"/>
      <c r="C263" s="77">
        <v>6.02</v>
      </c>
      <c r="D263" s="77"/>
      <c r="E263" s="77"/>
      <c r="F263" s="77"/>
      <c r="G263" s="77"/>
    </row>
    <row r="264" spans="1:7" x14ac:dyDescent="0.3">
      <c r="A264" s="66">
        <f t="shared" si="3"/>
        <v>248</v>
      </c>
      <c r="B264" s="77"/>
      <c r="C264" s="77">
        <v>6.02</v>
      </c>
      <c r="D264" s="77"/>
      <c r="E264" s="77"/>
      <c r="F264" s="77"/>
      <c r="G264" s="77"/>
    </row>
    <row r="265" spans="1:7" x14ac:dyDescent="0.3">
      <c r="A265" s="66">
        <f t="shared" si="3"/>
        <v>249</v>
      </c>
      <c r="B265" s="77"/>
      <c r="C265" s="77">
        <v>6.02</v>
      </c>
      <c r="D265" s="77"/>
      <c r="E265" s="77"/>
      <c r="F265" s="77"/>
      <c r="G265" s="77"/>
    </row>
    <row r="266" spans="1:7" x14ac:dyDescent="0.3">
      <c r="A266" s="66">
        <f t="shared" si="3"/>
        <v>250</v>
      </c>
      <c r="B266" s="77"/>
      <c r="C266" s="77">
        <v>6.02</v>
      </c>
      <c r="D266" s="77"/>
      <c r="E266" s="77"/>
      <c r="F266" s="77"/>
      <c r="G266" s="77"/>
    </row>
    <row r="267" spans="1:7" x14ac:dyDescent="0.3">
      <c r="A267" s="66">
        <f t="shared" si="3"/>
        <v>251</v>
      </c>
      <c r="B267" s="77"/>
      <c r="C267" s="77">
        <v>6.02</v>
      </c>
      <c r="D267" s="77"/>
      <c r="E267" s="77"/>
      <c r="F267" s="77"/>
      <c r="G267" s="77"/>
    </row>
    <row r="268" spans="1:7" x14ac:dyDescent="0.3">
      <c r="A268" s="66">
        <f t="shared" si="3"/>
        <v>252</v>
      </c>
      <c r="B268" s="77"/>
      <c r="C268" s="77">
        <v>6.02</v>
      </c>
      <c r="D268" s="77"/>
      <c r="E268" s="77"/>
      <c r="F268" s="77"/>
      <c r="G268" s="77"/>
    </row>
    <row r="269" spans="1:7" x14ac:dyDescent="0.3">
      <c r="A269" s="66">
        <f t="shared" si="3"/>
        <v>253</v>
      </c>
      <c r="B269" s="77"/>
      <c r="C269" s="77">
        <v>6.02</v>
      </c>
      <c r="D269" s="77"/>
      <c r="E269" s="77"/>
      <c r="F269" s="77"/>
      <c r="G269" s="77"/>
    </row>
    <row r="270" spans="1:7" x14ac:dyDescent="0.3">
      <c r="A270" s="66">
        <f t="shared" si="3"/>
        <v>254</v>
      </c>
      <c r="B270" s="77"/>
      <c r="C270" s="77">
        <v>6.02</v>
      </c>
      <c r="D270" s="77"/>
      <c r="E270" s="77"/>
      <c r="F270" s="77"/>
      <c r="G270" s="77"/>
    </row>
    <row r="271" spans="1:7" x14ac:dyDescent="0.3">
      <c r="A271" s="66">
        <f t="shared" si="3"/>
        <v>255</v>
      </c>
      <c r="B271" s="77"/>
      <c r="C271" s="77">
        <v>6.02</v>
      </c>
      <c r="D271" s="77"/>
      <c r="E271" s="77"/>
      <c r="F271" s="77"/>
      <c r="G271" s="77"/>
    </row>
    <row r="272" spans="1:7" x14ac:dyDescent="0.3">
      <c r="A272" s="66">
        <f t="shared" si="3"/>
        <v>256</v>
      </c>
      <c r="B272" s="77"/>
      <c r="C272" s="77">
        <v>6.02</v>
      </c>
      <c r="D272" s="77"/>
      <c r="E272" s="77"/>
      <c r="F272" s="77"/>
      <c r="G272" s="77"/>
    </row>
    <row r="273" spans="1:7" x14ac:dyDescent="0.3">
      <c r="A273" s="66">
        <f t="shared" si="3"/>
        <v>257</v>
      </c>
      <c r="B273" s="77"/>
      <c r="C273" s="77">
        <v>6.02</v>
      </c>
      <c r="D273" s="77"/>
      <c r="E273" s="77"/>
      <c r="F273" s="77"/>
      <c r="G273" s="77"/>
    </row>
    <row r="274" spans="1:7" x14ac:dyDescent="0.3">
      <c r="A274" s="66">
        <f t="shared" si="3"/>
        <v>258</v>
      </c>
      <c r="B274" s="77"/>
      <c r="C274" s="77">
        <v>6.02</v>
      </c>
      <c r="D274" s="77"/>
      <c r="E274" s="77"/>
      <c r="F274" s="77"/>
      <c r="G274" s="77"/>
    </row>
    <row r="275" spans="1:7" x14ac:dyDescent="0.3">
      <c r="A275" s="66">
        <f t="shared" ref="A275:A338" si="4">+$B$9+A274</f>
        <v>259</v>
      </c>
      <c r="B275" s="77"/>
      <c r="C275" s="77">
        <v>6.02</v>
      </c>
      <c r="D275" s="77"/>
      <c r="E275" s="77"/>
      <c r="F275" s="77"/>
      <c r="G275" s="77"/>
    </row>
    <row r="276" spans="1:7" x14ac:dyDescent="0.3">
      <c r="A276" s="66">
        <f t="shared" si="4"/>
        <v>260</v>
      </c>
      <c r="B276" s="77"/>
      <c r="C276" s="77">
        <v>6.02</v>
      </c>
      <c r="D276" s="77"/>
      <c r="E276" s="77"/>
      <c r="F276" s="77"/>
      <c r="G276" s="77"/>
    </row>
    <row r="277" spans="1:7" x14ac:dyDescent="0.3">
      <c r="A277" s="66">
        <f t="shared" si="4"/>
        <v>261</v>
      </c>
      <c r="B277" s="77"/>
      <c r="C277" s="77">
        <v>6.02</v>
      </c>
      <c r="D277" s="77"/>
      <c r="E277" s="77"/>
      <c r="F277" s="77"/>
      <c r="G277" s="77"/>
    </row>
    <row r="278" spans="1:7" x14ac:dyDescent="0.3">
      <c r="A278" s="66">
        <f t="shared" si="4"/>
        <v>262</v>
      </c>
      <c r="B278" s="77"/>
      <c r="C278" s="77">
        <v>6.02</v>
      </c>
      <c r="D278" s="77"/>
      <c r="E278" s="77"/>
      <c r="F278" s="77"/>
      <c r="G278" s="77"/>
    </row>
    <row r="279" spans="1:7" x14ac:dyDescent="0.3">
      <c r="A279" s="66">
        <f t="shared" si="4"/>
        <v>263</v>
      </c>
      <c r="B279" s="77"/>
      <c r="C279" s="77">
        <v>6.02</v>
      </c>
      <c r="D279" s="77"/>
      <c r="E279" s="77"/>
      <c r="F279" s="77"/>
      <c r="G279" s="77"/>
    </row>
    <row r="280" spans="1:7" x14ac:dyDescent="0.3">
      <c r="A280" s="66">
        <f t="shared" si="4"/>
        <v>264</v>
      </c>
      <c r="B280" s="77"/>
      <c r="C280" s="77">
        <v>6.02</v>
      </c>
      <c r="D280" s="77"/>
      <c r="E280" s="77"/>
      <c r="F280" s="77"/>
      <c r="G280" s="77"/>
    </row>
    <row r="281" spans="1:7" x14ac:dyDescent="0.3">
      <c r="A281" s="66">
        <f t="shared" si="4"/>
        <v>265</v>
      </c>
      <c r="B281" s="77"/>
      <c r="C281" s="77">
        <v>6.02</v>
      </c>
      <c r="D281" s="77"/>
      <c r="E281" s="77"/>
      <c r="F281" s="77"/>
      <c r="G281" s="77"/>
    </row>
    <row r="282" spans="1:7" x14ac:dyDescent="0.3">
      <c r="A282" s="66">
        <f t="shared" si="4"/>
        <v>266</v>
      </c>
      <c r="B282" s="77"/>
      <c r="C282" s="77">
        <v>6.02</v>
      </c>
      <c r="D282" s="77"/>
      <c r="E282" s="77"/>
      <c r="F282" s="77"/>
      <c r="G282" s="77"/>
    </row>
    <row r="283" spans="1:7" x14ac:dyDescent="0.3">
      <c r="A283" s="66">
        <f t="shared" si="4"/>
        <v>267</v>
      </c>
      <c r="B283" s="77"/>
      <c r="C283" s="77">
        <v>6.02</v>
      </c>
      <c r="D283" s="77"/>
      <c r="E283" s="77"/>
      <c r="F283" s="77"/>
      <c r="G283" s="77"/>
    </row>
    <row r="284" spans="1:7" x14ac:dyDescent="0.3">
      <c r="A284" s="66">
        <f t="shared" si="4"/>
        <v>268</v>
      </c>
      <c r="B284" s="77"/>
      <c r="C284" s="77">
        <v>6.02</v>
      </c>
      <c r="D284" s="77"/>
      <c r="E284" s="77"/>
      <c r="F284" s="77"/>
      <c r="G284" s="77"/>
    </row>
    <row r="285" spans="1:7" x14ac:dyDescent="0.3">
      <c r="A285" s="66">
        <f t="shared" si="4"/>
        <v>269</v>
      </c>
      <c r="B285" s="77"/>
      <c r="C285" s="77">
        <v>6.02</v>
      </c>
      <c r="D285" s="77"/>
      <c r="E285" s="77"/>
      <c r="F285" s="77"/>
      <c r="G285" s="77"/>
    </row>
    <row r="286" spans="1:7" x14ac:dyDescent="0.3">
      <c r="A286" s="66">
        <f t="shared" si="4"/>
        <v>270</v>
      </c>
      <c r="B286" s="77"/>
      <c r="C286" s="77">
        <v>6.02</v>
      </c>
      <c r="D286" s="77"/>
      <c r="E286" s="77"/>
      <c r="F286" s="77"/>
      <c r="G286" s="77"/>
    </row>
    <row r="287" spans="1:7" x14ac:dyDescent="0.3">
      <c r="A287" s="66">
        <f t="shared" si="4"/>
        <v>271</v>
      </c>
      <c r="B287" s="77"/>
      <c r="C287" s="77">
        <v>6.02</v>
      </c>
      <c r="D287" s="77"/>
      <c r="E287" s="77"/>
      <c r="F287" s="77"/>
      <c r="G287" s="77"/>
    </row>
    <row r="288" spans="1:7" x14ac:dyDescent="0.3">
      <c r="A288" s="66">
        <f t="shared" si="4"/>
        <v>272</v>
      </c>
      <c r="B288" s="77"/>
      <c r="C288" s="77">
        <v>6.02</v>
      </c>
      <c r="D288" s="77"/>
      <c r="E288" s="77"/>
      <c r="F288" s="77"/>
      <c r="G288" s="77"/>
    </row>
    <row r="289" spans="1:7" x14ac:dyDescent="0.3">
      <c r="A289" s="66">
        <f t="shared" si="4"/>
        <v>273</v>
      </c>
      <c r="B289" s="77"/>
      <c r="C289" s="77">
        <v>6.02</v>
      </c>
      <c r="D289" s="77"/>
      <c r="E289" s="77"/>
      <c r="F289" s="77"/>
      <c r="G289" s="77"/>
    </row>
    <row r="290" spans="1:7" x14ac:dyDescent="0.3">
      <c r="A290" s="66">
        <f t="shared" si="4"/>
        <v>274</v>
      </c>
      <c r="B290" s="77"/>
      <c r="C290" s="77">
        <v>6.02</v>
      </c>
      <c r="D290" s="77"/>
      <c r="E290" s="77"/>
      <c r="F290" s="77"/>
      <c r="G290" s="77"/>
    </row>
    <row r="291" spans="1:7" x14ac:dyDescent="0.3">
      <c r="A291" s="66">
        <f t="shared" si="4"/>
        <v>275</v>
      </c>
      <c r="B291" s="77"/>
      <c r="C291" s="77">
        <v>6.02</v>
      </c>
      <c r="D291" s="77"/>
      <c r="E291" s="77"/>
      <c r="F291" s="77"/>
      <c r="G291" s="77"/>
    </row>
    <row r="292" spans="1:7" x14ac:dyDescent="0.3">
      <c r="A292" s="66">
        <f t="shared" si="4"/>
        <v>276</v>
      </c>
      <c r="B292" s="77"/>
      <c r="C292" s="77">
        <v>6.02</v>
      </c>
      <c r="D292" s="77"/>
      <c r="E292" s="77"/>
      <c r="F292" s="77"/>
      <c r="G292" s="77"/>
    </row>
    <row r="293" spans="1:7" x14ac:dyDescent="0.3">
      <c r="A293" s="66">
        <f t="shared" si="4"/>
        <v>277</v>
      </c>
      <c r="B293" s="77"/>
      <c r="C293" s="77">
        <v>6.02</v>
      </c>
      <c r="D293" s="77"/>
      <c r="E293" s="77"/>
      <c r="F293" s="77"/>
      <c r="G293" s="77"/>
    </row>
    <row r="294" spans="1:7" x14ac:dyDescent="0.3">
      <c r="A294" s="66">
        <f t="shared" si="4"/>
        <v>278</v>
      </c>
      <c r="B294" s="77"/>
      <c r="C294" s="77">
        <v>6.02</v>
      </c>
      <c r="D294" s="77"/>
      <c r="E294" s="77"/>
      <c r="F294" s="77"/>
      <c r="G294" s="77"/>
    </row>
    <row r="295" spans="1:7" x14ac:dyDescent="0.3">
      <c r="A295" s="66">
        <f t="shared" si="4"/>
        <v>279</v>
      </c>
      <c r="B295" s="77"/>
      <c r="C295" s="77">
        <v>6.02</v>
      </c>
      <c r="D295" s="77"/>
      <c r="E295" s="77"/>
      <c r="F295" s="77"/>
      <c r="G295" s="77"/>
    </row>
    <row r="296" spans="1:7" x14ac:dyDescent="0.3">
      <c r="A296" s="66">
        <f t="shared" si="4"/>
        <v>280</v>
      </c>
      <c r="B296" s="77"/>
      <c r="C296" s="77">
        <v>6.02</v>
      </c>
      <c r="D296" s="77"/>
      <c r="E296" s="77"/>
      <c r="F296" s="77"/>
      <c r="G296" s="77"/>
    </row>
    <row r="297" spans="1:7" x14ac:dyDescent="0.3">
      <c r="A297" s="66">
        <f t="shared" si="4"/>
        <v>281</v>
      </c>
      <c r="B297" s="77"/>
      <c r="C297" s="77">
        <v>6.02</v>
      </c>
      <c r="D297" s="77"/>
      <c r="E297" s="77"/>
      <c r="F297" s="77"/>
      <c r="G297" s="77"/>
    </row>
    <row r="298" spans="1:7" x14ac:dyDescent="0.3">
      <c r="A298" s="66">
        <f t="shared" si="4"/>
        <v>282</v>
      </c>
      <c r="B298" s="77"/>
      <c r="C298" s="77">
        <v>6.02</v>
      </c>
      <c r="D298" s="77"/>
      <c r="E298" s="77"/>
      <c r="F298" s="77"/>
      <c r="G298" s="77"/>
    </row>
    <row r="299" spans="1:7" x14ac:dyDescent="0.3">
      <c r="A299" s="66">
        <f t="shared" si="4"/>
        <v>283</v>
      </c>
      <c r="B299" s="77"/>
      <c r="C299" s="77">
        <v>6.02</v>
      </c>
      <c r="D299" s="77"/>
      <c r="E299" s="77"/>
      <c r="F299" s="77"/>
      <c r="G299" s="77"/>
    </row>
    <row r="300" spans="1:7" x14ac:dyDescent="0.3">
      <c r="A300" s="66">
        <f t="shared" si="4"/>
        <v>284</v>
      </c>
      <c r="B300" s="77"/>
      <c r="C300" s="77">
        <v>6.02</v>
      </c>
      <c r="D300" s="77"/>
      <c r="E300" s="77"/>
      <c r="F300" s="77"/>
      <c r="G300" s="77"/>
    </row>
    <row r="301" spans="1:7" x14ac:dyDescent="0.3">
      <c r="A301" s="66">
        <f t="shared" si="4"/>
        <v>285</v>
      </c>
      <c r="B301" s="77"/>
      <c r="C301" s="77">
        <v>6.02</v>
      </c>
      <c r="D301" s="77"/>
      <c r="E301" s="77"/>
      <c r="F301" s="77"/>
      <c r="G301" s="77"/>
    </row>
    <row r="302" spans="1:7" x14ac:dyDescent="0.3">
      <c r="A302" s="66">
        <f t="shared" si="4"/>
        <v>286</v>
      </c>
      <c r="B302" s="77"/>
      <c r="C302" s="77">
        <v>6.02</v>
      </c>
      <c r="D302" s="77"/>
      <c r="E302" s="77"/>
      <c r="F302" s="77"/>
      <c r="G302" s="77"/>
    </row>
    <row r="303" spans="1:7" x14ac:dyDescent="0.3">
      <c r="A303" s="66">
        <f t="shared" si="4"/>
        <v>287</v>
      </c>
      <c r="B303" s="77"/>
      <c r="C303" s="77">
        <v>6.02</v>
      </c>
      <c r="D303" s="77"/>
      <c r="E303" s="77"/>
      <c r="F303" s="77"/>
      <c r="G303" s="77"/>
    </row>
    <row r="304" spans="1:7" x14ac:dyDescent="0.3">
      <c r="A304" s="66">
        <f t="shared" si="4"/>
        <v>288</v>
      </c>
      <c r="B304" s="77"/>
      <c r="C304" s="77">
        <v>6.02</v>
      </c>
      <c r="D304" s="77"/>
      <c r="E304" s="77"/>
      <c r="F304" s="77"/>
      <c r="G304" s="77"/>
    </row>
    <row r="305" spans="1:7" x14ac:dyDescent="0.3">
      <c r="A305" s="66">
        <f t="shared" si="4"/>
        <v>289</v>
      </c>
      <c r="B305" s="77"/>
      <c r="C305" s="77">
        <v>6.02</v>
      </c>
      <c r="D305" s="77"/>
      <c r="E305" s="77"/>
      <c r="F305" s="77"/>
      <c r="G305" s="77"/>
    </row>
    <row r="306" spans="1:7" x14ac:dyDescent="0.3">
      <c r="A306" s="66">
        <f t="shared" si="4"/>
        <v>290</v>
      </c>
      <c r="B306" s="77"/>
      <c r="C306" s="77">
        <v>6.02</v>
      </c>
      <c r="D306" s="77"/>
      <c r="E306" s="77"/>
      <c r="F306" s="77"/>
      <c r="G306" s="77"/>
    </row>
    <row r="307" spans="1:7" x14ac:dyDescent="0.3">
      <c r="A307" s="66">
        <f t="shared" si="4"/>
        <v>291</v>
      </c>
      <c r="B307" s="77"/>
      <c r="C307" s="77">
        <v>6.02</v>
      </c>
      <c r="D307" s="77"/>
      <c r="E307" s="77"/>
      <c r="F307" s="77"/>
      <c r="G307" s="77"/>
    </row>
    <row r="308" spans="1:7" x14ac:dyDescent="0.3">
      <c r="A308" s="66">
        <f t="shared" si="4"/>
        <v>292</v>
      </c>
      <c r="B308" s="77"/>
      <c r="C308" s="77">
        <v>6.02</v>
      </c>
      <c r="D308" s="77"/>
      <c r="E308" s="77"/>
      <c r="F308" s="77"/>
      <c r="G308" s="77"/>
    </row>
    <row r="309" spans="1:7" x14ac:dyDescent="0.3">
      <c r="A309" s="66">
        <f t="shared" si="4"/>
        <v>293</v>
      </c>
      <c r="B309" s="77"/>
      <c r="C309" s="77">
        <v>6.02</v>
      </c>
      <c r="D309" s="77"/>
      <c r="E309" s="77"/>
      <c r="F309" s="77"/>
      <c r="G309" s="77"/>
    </row>
    <row r="310" spans="1:7" x14ac:dyDescent="0.3">
      <c r="A310" s="66">
        <f t="shared" si="4"/>
        <v>294</v>
      </c>
      <c r="B310" s="77"/>
      <c r="C310" s="77">
        <v>6.02</v>
      </c>
      <c r="D310" s="77"/>
      <c r="E310" s="77"/>
      <c r="F310" s="77"/>
      <c r="G310" s="77"/>
    </row>
    <row r="311" spans="1:7" x14ac:dyDescent="0.3">
      <c r="A311" s="66">
        <f t="shared" si="4"/>
        <v>295</v>
      </c>
      <c r="B311" s="77"/>
      <c r="C311" s="77">
        <v>6.02</v>
      </c>
      <c r="D311" s="77"/>
      <c r="E311" s="77"/>
      <c r="F311" s="77"/>
      <c r="G311" s="77"/>
    </row>
    <row r="312" spans="1:7" x14ac:dyDescent="0.3">
      <c r="A312" s="66">
        <f t="shared" si="4"/>
        <v>296</v>
      </c>
      <c r="B312" s="77"/>
      <c r="C312" s="77">
        <v>6.02</v>
      </c>
      <c r="D312" s="77"/>
      <c r="E312" s="77"/>
      <c r="F312" s="77"/>
      <c r="G312" s="77"/>
    </row>
    <row r="313" spans="1:7" x14ac:dyDescent="0.3">
      <c r="A313" s="66">
        <f t="shared" si="4"/>
        <v>297</v>
      </c>
      <c r="B313" s="77"/>
      <c r="C313" s="77">
        <v>6.02</v>
      </c>
      <c r="D313" s="77"/>
      <c r="E313" s="77"/>
      <c r="F313" s="77"/>
      <c r="G313" s="77"/>
    </row>
    <row r="314" spans="1:7" x14ac:dyDescent="0.3">
      <c r="A314" s="66">
        <f t="shared" si="4"/>
        <v>298</v>
      </c>
      <c r="B314" s="77"/>
      <c r="C314" s="77">
        <v>6.02</v>
      </c>
      <c r="D314" s="77"/>
      <c r="E314" s="77"/>
      <c r="F314" s="77"/>
      <c r="G314" s="77"/>
    </row>
    <row r="315" spans="1:7" x14ac:dyDescent="0.3">
      <c r="A315" s="66">
        <f t="shared" si="4"/>
        <v>299</v>
      </c>
      <c r="B315" s="77"/>
      <c r="C315" s="77">
        <v>6.02</v>
      </c>
      <c r="D315" s="77"/>
      <c r="E315" s="77"/>
      <c r="F315" s="77"/>
      <c r="G315" s="77"/>
    </row>
    <row r="316" spans="1:7" x14ac:dyDescent="0.3">
      <c r="A316" s="66">
        <f t="shared" si="4"/>
        <v>300</v>
      </c>
      <c r="B316" s="77"/>
      <c r="C316" s="77">
        <v>6.02</v>
      </c>
      <c r="D316" s="77"/>
      <c r="E316" s="77"/>
      <c r="F316" s="77"/>
      <c r="G316" s="77"/>
    </row>
    <row r="317" spans="1:7" x14ac:dyDescent="0.3">
      <c r="A317" s="66">
        <f t="shared" si="4"/>
        <v>301</v>
      </c>
      <c r="B317" s="77"/>
      <c r="C317" s="77">
        <v>6.02</v>
      </c>
      <c r="D317" s="77"/>
      <c r="E317" s="77"/>
      <c r="F317" s="77"/>
      <c r="G317" s="77"/>
    </row>
    <row r="318" spans="1:7" x14ac:dyDescent="0.3">
      <c r="A318" s="66">
        <f t="shared" si="4"/>
        <v>302</v>
      </c>
      <c r="B318" s="77"/>
      <c r="C318" s="77">
        <v>6.02</v>
      </c>
      <c r="D318" s="77"/>
      <c r="E318" s="77"/>
      <c r="F318" s="77"/>
      <c r="G318" s="77"/>
    </row>
    <row r="319" spans="1:7" x14ac:dyDescent="0.3">
      <c r="A319" s="66">
        <f t="shared" si="4"/>
        <v>303</v>
      </c>
      <c r="B319" s="77"/>
      <c r="C319" s="77">
        <v>6.02</v>
      </c>
      <c r="D319" s="77"/>
      <c r="E319" s="77"/>
      <c r="F319" s="77"/>
      <c r="G319" s="77"/>
    </row>
    <row r="320" spans="1:7" x14ac:dyDescent="0.3">
      <c r="A320" s="66">
        <f t="shared" si="4"/>
        <v>304</v>
      </c>
      <c r="B320" s="77"/>
      <c r="C320" s="77">
        <v>6.02</v>
      </c>
      <c r="D320" s="77"/>
      <c r="E320" s="77"/>
      <c r="F320" s="77"/>
      <c r="G320" s="77"/>
    </row>
    <row r="321" spans="1:7" x14ac:dyDescent="0.3">
      <c r="A321" s="66">
        <f t="shared" si="4"/>
        <v>305</v>
      </c>
      <c r="B321" s="77"/>
      <c r="C321" s="77">
        <v>6.02</v>
      </c>
      <c r="D321" s="77"/>
      <c r="E321" s="77"/>
      <c r="F321" s="77"/>
      <c r="G321" s="77"/>
    </row>
    <row r="322" spans="1:7" x14ac:dyDescent="0.3">
      <c r="A322" s="66">
        <f t="shared" si="4"/>
        <v>306</v>
      </c>
      <c r="B322" s="77"/>
      <c r="C322" s="77">
        <v>6.02</v>
      </c>
      <c r="D322" s="77"/>
      <c r="E322" s="77"/>
      <c r="F322" s="77"/>
      <c r="G322" s="77"/>
    </row>
    <row r="323" spans="1:7" x14ac:dyDescent="0.3">
      <c r="A323" s="66">
        <f t="shared" si="4"/>
        <v>307</v>
      </c>
      <c r="B323" s="77"/>
      <c r="C323" s="77">
        <v>6.02</v>
      </c>
      <c r="D323" s="77"/>
      <c r="E323" s="77"/>
      <c r="F323" s="77"/>
      <c r="G323" s="77"/>
    </row>
    <row r="324" spans="1:7" x14ac:dyDescent="0.3">
      <c r="A324" s="66">
        <f t="shared" si="4"/>
        <v>308</v>
      </c>
      <c r="B324" s="77"/>
      <c r="C324" s="77">
        <v>6.02</v>
      </c>
      <c r="D324" s="77"/>
      <c r="E324" s="77"/>
      <c r="F324" s="77"/>
      <c r="G324" s="77"/>
    </row>
    <row r="325" spans="1:7" x14ac:dyDescent="0.3">
      <c r="A325" s="66">
        <f t="shared" si="4"/>
        <v>309</v>
      </c>
      <c r="B325" s="77"/>
      <c r="C325" s="77">
        <v>6.02</v>
      </c>
      <c r="D325" s="77"/>
      <c r="E325" s="77"/>
      <c r="F325" s="77"/>
      <c r="G325" s="77"/>
    </row>
    <row r="326" spans="1:7" x14ac:dyDescent="0.3">
      <c r="A326" s="66">
        <f t="shared" si="4"/>
        <v>310</v>
      </c>
      <c r="B326" s="77"/>
      <c r="C326" s="77">
        <v>6.02</v>
      </c>
      <c r="D326" s="77"/>
      <c r="E326" s="77"/>
      <c r="F326" s="77"/>
      <c r="G326" s="77"/>
    </row>
    <row r="327" spans="1:7" x14ac:dyDescent="0.3">
      <c r="A327" s="66">
        <f t="shared" si="4"/>
        <v>311</v>
      </c>
      <c r="B327" s="77"/>
      <c r="C327" s="77">
        <v>6.02</v>
      </c>
      <c r="D327" s="77"/>
      <c r="E327" s="77"/>
      <c r="F327" s="77"/>
      <c r="G327" s="77"/>
    </row>
    <row r="328" spans="1:7" x14ac:dyDescent="0.3">
      <c r="A328" s="66">
        <f t="shared" si="4"/>
        <v>312</v>
      </c>
      <c r="B328" s="77"/>
      <c r="C328" s="77">
        <v>6.02</v>
      </c>
      <c r="D328" s="77"/>
      <c r="E328" s="77"/>
      <c r="F328" s="77"/>
      <c r="G328" s="77"/>
    </row>
    <row r="329" spans="1:7" x14ac:dyDescent="0.3">
      <c r="A329" s="66">
        <f t="shared" si="4"/>
        <v>313</v>
      </c>
      <c r="B329" s="77"/>
      <c r="C329" s="77">
        <v>6.02</v>
      </c>
      <c r="D329" s="77"/>
      <c r="E329" s="77"/>
      <c r="F329" s="77"/>
      <c r="G329" s="77"/>
    </row>
    <row r="330" spans="1:7" x14ac:dyDescent="0.3">
      <c r="A330" s="66">
        <f t="shared" si="4"/>
        <v>314</v>
      </c>
      <c r="B330" s="77"/>
      <c r="C330" s="77"/>
      <c r="D330" s="77">
        <v>9.9</v>
      </c>
      <c r="E330" s="77"/>
      <c r="F330" s="77"/>
      <c r="G330" s="77"/>
    </row>
    <row r="331" spans="1:7" x14ac:dyDescent="0.3">
      <c r="A331" s="66">
        <f t="shared" si="4"/>
        <v>315</v>
      </c>
      <c r="B331" s="77"/>
      <c r="C331" s="77"/>
      <c r="D331" s="77">
        <v>9.9</v>
      </c>
      <c r="E331" s="77"/>
      <c r="F331" s="77"/>
      <c r="G331" s="77"/>
    </row>
    <row r="332" spans="1:7" x14ac:dyDescent="0.3">
      <c r="A332" s="66">
        <f t="shared" si="4"/>
        <v>316</v>
      </c>
      <c r="B332" s="77"/>
      <c r="C332" s="77"/>
      <c r="D332" s="77">
        <v>9.9</v>
      </c>
      <c r="E332" s="77"/>
      <c r="F332" s="77"/>
      <c r="G332" s="77"/>
    </row>
    <row r="333" spans="1:7" x14ac:dyDescent="0.3">
      <c r="A333" s="66">
        <f t="shared" si="4"/>
        <v>317</v>
      </c>
      <c r="B333" s="77"/>
      <c r="C333" s="77"/>
      <c r="D333" s="77">
        <v>9.9</v>
      </c>
      <c r="E333" s="77"/>
      <c r="F333" s="77"/>
      <c r="G333" s="77"/>
    </row>
    <row r="334" spans="1:7" x14ac:dyDescent="0.3">
      <c r="A334" s="66">
        <f t="shared" si="4"/>
        <v>318</v>
      </c>
      <c r="B334" s="77"/>
      <c r="C334" s="77"/>
      <c r="D334" s="77">
        <v>9.9</v>
      </c>
      <c r="E334" s="77"/>
      <c r="F334" s="77"/>
      <c r="G334" s="77"/>
    </row>
    <row r="335" spans="1:7" x14ac:dyDescent="0.3">
      <c r="A335" s="66">
        <f t="shared" si="4"/>
        <v>319</v>
      </c>
      <c r="B335" s="77"/>
      <c r="C335" s="77"/>
      <c r="D335" s="77">
        <v>9.9</v>
      </c>
      <c r="E335" s="77"/>
      <c r="F335" s="77"/>
      <c r="G335" s="77"/>
    </row>
    <row r="336" spans="1:7" x14ac:dyDescent="0.3">
      <c r="A336" s="66">
        <f t="shared" si="4"/>
        <v>320</v>
      </c>
      <c r="B336" s="77"/>
      <c r="C336" s="77"/>
      <c r="D336" s="77">
        <v>9.9</v>
      </c>
      <c r="E336" s="77"/>
      <c r="F336" s="77"/>
      <c r="G336" s="77"/>
    </row>
    <row r="337" spans="1:7" x14ac:dyDescent="0.3">
      <c r="A337" s="66">
        <f t="shared" si="4"/>
        <v>321</v>
      </c>
      <c r="B337" s="77"/>
      <c r="C337" s="77"/>
      <c r="D337" s="77">
        <v>9.9</v>
      </c>
      <c r="E337" s="77"/>
      <c r="F337" s="77"/>
      <c r="G337" s="77"/>
    </row>
    <row r="338" spans="1:7" x14ac:dyDescent="0.3">
      <c r="A338" s="66">
        <f t="shared" si="4"/>
        <v>322</v>
      </c>
      <c r="B338" s="77"/>
      <c r="C338" s="77"/>
      <c r="D338" s="77">
        <v>9.9</v>
      </c>
      <c r="E338" s="77"/>
      <c r="F338" s="77"/>
      <c r="G338" s="77"/>
    </row>
    <row r="339" spans="1:7" x14ac:dyDescent="0.3">
      <c r="A339" s="66">
        <f t="shared" ref="A339:A402" si="5">+$B$9+A338</f>
        <v>323</v>
      </c>
      <c r="B339" s="77"/>
      <c r="C339" s="77"/>
      <c r="D339" s="77">
        <v>9.9</v>
      </c>
      <c r="E339" s="77"/>
      <c r="F339" s="77"/>
      <c r="G339" s="77"/>
    </row>
    <row r="340" spans="1:7" x14ac:dyDescent="0.3">
      <c r="A340" s="66">
        <f t="shared" si="5"/>
        <v>324</v>
      </c>
      <c r="B340" s="77"/>
      <c r="C340" s="77"/>
      <c r="D340" s="77">
        <v>9.9</v>
      </c>
      <c r="E340" s="77"/>
      <c r="F340" s="77"/>
      <c r="G340" s="77"/>
    </row>
    <row r="341" spans="1:7" x14ac:dyDescent="0.3">
      <c r="A341" s="66">
        <f t="shared" si="5"/>
        <v>325</v>
      </c>
      <c r="B341" s="77"/>
      <c r="C341" s="77"/>
      <c r="D341" s="77">
        <v>9.9</v>
      </c>
      <c r="E341" s="77"/>
      <c r="F341" s="77"/>
      <c r="G341" s="77"/>
    </row>
    <row r="342" spans="1:7" x14ac:dyDescent="0.3">
      <c r="A342" s="66">
        <f t="shared" si="5"/>
        <v>326</v>
      </c>
      <c r="B342" s="77"/>
      <c r="C342" s="77"/>
      <c r="D342" s="77">
        <v>9.9</v>
      </c>
      <c r="E342" s="77"/>
      <c r="F342" s="77"/>
      <c r="G342" s="77"/>
    </row>
    <row r="343" spans="1:7" x14ac:dyDescent="0.3">
      <c r="A343" s="66">
        <f t="shared" si="5"/>
        <v>327</v>
      </c>
      <c r="B343" s="77"/>
      <c r="C343" s="77"/>
      <c r="D343" s="77">
        <v>9.9</v>
      </c>
      <c r="E343" s="77"/>
      <c r="F343" s="77"/>
      <c r="G343" s="77"/>
    </row>
    <row r="344" spans="1:7" x14ac:dyDescent="0.3">
      <c r="A344" s="66">
        <f t="shared" si="5"/>
        <v>328</v>
      </c>
      <c r="B344" s="77"/>
      <c r="C344" s="77"/>
      <c r="D344" s="77">
        <v>9.9</v>
      </c>
      <c r="E344" s="77"/>
      <c r="F344" s="77"/>
      <c r="G344" s="77"/>
    </row>
    <row r="345" spans="1:7" x14ac:dyDescent="0.3">
      <c r="A345" s="66">
        <f t="shared" si="5"/>
        <v>329</v>
      </c>
      <c r="B345" s="77"/>
      <c r="C345" s="77"/>
      <c r="D345" s="77">
        <v>9.9</v>
      </c>
      <c r="E345" s="77"/>
      <c r="F345" s="77"/>
      <c r="G345" s="77"/>
    </row>
    <row r="346" spans="1:7" x14ac:dyDescent="0.3">
      <c r="A346" s="66">
        <f t="shared" si="5"/>
        <v>330</v>
      </c>
      <c r="B346" s="77"/>
      <c r="C346" s="77"/>
      <c r="D346" s="77">
        <v>9.9</v>
      </c>
      <c r="E346" s="77"/>
      <c r="F346" s="77"/>
      <c r="G346" s="77"/>
    </row>
    <row r="347" spans="1:7" x14ac:dyDescent="0.3">
      <c r="A347" s="66">
        <f t="shared" si="5"/>
        <v>331</v>
      </c>
      <c r="B347" s="77"/>
      <c r="C347" s="77"/>
      <c r="D347" s="77">
        <v>9.9</v>
      </c>
      <c r="E347" s="77"/>
      <c r="F347" s="77"/>
      <c r="G347" s="77"/>
    </row>
    <row r="348" spans="1:7" x14ac:dyDescent="0.3">
      <c r="A348" s="66">
        <f t="shared" si="5"/>
        <v>332</v>
      </c>
      <c r="B348" s="77"/>
      <c r="C348" s="77"/>
      <c r="D348" s="77">
        <v>9.9</v>
      </c>
      <c r="E348" s="77"/>
      <c r="F348" s="77"/>
      <c r="G348" s="77"/>
    </row>
    <row r="349" spans="1:7" x14ac:dyDescent="0.3">
      <c r="A349" s="66">
        <f t="shared" si="5"/>
        <v>333</v>
      </c>
      <c r="B349" s="77"/>
      <c r="C349" s="77"/>
      <c r="D349" s="77">
        <v>9.9</v>
      </c>
      <c r="E349" s="77"/>
      <c r="F349" s="77"/>
      <c r="G349" s="77"/>
    </row>
    <row r="350" spans="1:7" x14ac:dyDescent="0.3">
      <c r="A350" s="66">
        <f t="shared" si="5"/>
        <v>334</v>
      </c>
      <c r="B350" s="77"/>
      <c r="C350" s="77"/>
      <c r="D350" s="77">
        <v>9.9</v>
      </c>
      <c r="E350" s="77"/>
      <c r="F350" s="77"/>
      <c r="G350" s="77"/>
    </row>
    <row r="351" spans="1:7" x14ac:dyDescent="0.3">
      <c r="A351" s="66">
        <f t="shared" si="5"/>
        <v>335</v>
      </c>
      <c r="B351" s="77"/>
      <c r="C351" s="77"/>
      <c r="D351" s="77">
        <v>9.9</v>
      </c>
      <c r="E351" s="77"/>
      <c r="F351" s="77"/>
      <c r="G351" s="77"/>
    </row>
    <row r="352" spans="1:7" x14ac:dyDescent="0.3">
      <c r="A352" s="66">
        <f t="shared" si="5"/>
        <v>336</v>
      </c>
      <c r="B352" s="77"/>
      <c r="C352" s="77"/>
      <c r="D352" s="77">
        <v>9.9</v>
      </c>
      <c r="E352" s="77"/>
      <c r="F352" s="77"/>
      <c r="G352" s="77"/>
    </row>
    <row r="353" spans="1:7" x14ac:dyDescent="0.3">
      <c r="A353" s="66">
        <f t="shared" si="5"/>
        <v>337</v>
      </c>
      <c r="B353" s="77"/>
      <c r="C353" s="77"/>
      <c r="D353" s="77">
        <v>9.9</v>
      </c>
      <c r="E353" s="77"/>
      <c r="F353" s="77"/>
      <c r="G353" s="77"/>
    </row>
    <row r="354" spans="1:7" x14ac:dyDescent="0.3">
      <c r="A354" s="66">
        <f t="shared" si="5"/>
        <v>338</v>
      </c>
      <c r="B354" s="77"/>
      <c r="C354" s="77"/>
      <c r="D354" s="77">
        <v>9.9</v>
      </c>
      <c r="E354" s="77"/>
      <c r="F354" s="77"/>
      <c r="G354" s="77"/>
    </row>
    <row r="355" spans="1:7" x14ac:dyDescent="0.3">
      <c r="A355" s="66">
        <f t="shared" si="5"/>
        <v>339</v>
      </c>
      <c r="B355" s="77"/>
      <c r="C355" s="77"/>
      <c r="D355" s="77">
        <v>9.9</v>
      </c>
      <c r="E355" s="77"/>
      <c r="F355" s="77"/>
      <c r="G355" s="77"/>
    </row>
    <row r="356" spans="1:7" x14ac:dyDescent="0.3">
      <c r="A356" s="66">
        <f t="shared" si="5"/>
        <v>340</v>
      </c>
      <c r="B356" s="77"/>
      <c r="C356" s="77"/>
      <c r="D356" s="77">
        <v>9.9</v>
      </c>
      <c r="E356" s="77"/>
      <c r="F356" s="77"/>
      <c r="G356" s="77"/>
    </row>
    <row r="357" spans="1:7" x14ac:dyDescent="0.3">
      <c r="A357" s="66">
        <f t="shared" si="5"/>
        <v>341</v>
      </c>
      <c r="B357" s="77"/>
      <c r="C357" s="77"/>
      <c r="D357" s="77">
        <v>9.9</v>
      </c>
      <c r="E357" s="77"/>
      <c r="F357" s="77"/>
      <c r="G357" s="77"/>
    </row>
    <row r="358" spans="1:7" x14ac:dyDescent="0.3">
      <c r="A358" s="66">
        <f t="shared" si="5"/>
        <v>342</v>
      </c>
      <c r="B358" s="77"/>
      <c r="C358" s="77"/>
      <c r="D358" s="77">
        <v>9.9</v>
      </c>
      <c r="E358" s="77"/>
      <c r="F358" s="77"/>
      <c r="G358" s="77"/>
    </row>
    <row r="359" spans="1:7" x14ac:dyDescent="0.3">
      <c r="A359" s="66">
        <f t="shared" si="5"/>
        <v>343</v>
      </c>
      <c r="B359" s="77"/>
      <c r="C359" s="77"/>
      <c r="D359" s="77">
        <v>9.9</v>
      </c>
      <c r="E359" s="77"/>
      <c r="F359" s="77"/>
      <c r="G359" s="77"/>
    </row>
    <row r="360" spans="1:7" x14ac:dyDescent="0.3">
      <c r="A360" s="66">
        <f t="shared" si="5"/>
        <v>344</v>
      </c>
      <c r="B360" s="77"/>
      <c r="C360" s="77"/>
      <c r="D360" s="77">
        <v>9.9</v>
      </c>
      <c r="E360" s="77"/>
      <c r="F360" s="77"/>
      <c r="G360" s="77"/>
    </row>
    <row r="361" spans="1:7" x14ac:dyDescent="0.3">
      <c r="A361" s="66">
        <f t="shared" si="5"/>
        <v>345</v>
      </c>
      <c r="B361" s="77"/>
      <c r="C361" s="77"/>
      <c r="D361" s="77">
        <v>9.9</v>
      </c>
      <c r="E361" s="77"/>
      <c r="F361" s="77"/>
      <c r="G361" s="77"/>
    </row>
    <row r="362" spans="1:7" x14ac:dyDescent="0.3">
      <c r="A362" s="66">
        <f t="shared" si="5"/>
        <v>346</v>
      </c>
      <c r="B362" s="77"/>
      <c r="C362" s="77"/>
      <c r="D362" s="77">
        <v>9.9</v>
      </c>
      <c r="E362" s="77"/>
      <c r="F362" s="77"/>
      <c r="G362" s="77"/>
    </row>
    <row r="363" spans="1:7" x14ac:dyDescent="0.3">
      <c r="A363" s="66">
        <f t="shared" si="5"/>
        <v>347</v>
      </c>
      <c r="B363" s="77"/>
      <c r="C363" s="77"/>
      <c r="D363" s="77">
        <v>9.9</v>
      </c>
      <c r="E363" s="77"/>
      <c r="F363" s="77"/>
      <c r="G363" s="77"/>
    </row>
    <row r="364" spans="1:7" x14ac:dyDescent="0.3">
      <c r="A364" s="66">
        <f t="shared" si="5"/>
        <v>348</v>
      </c>
      <c r="B364" s="77"/>
      <c r="C364" s="77"/>
      <c r="D364" s="77">
        <v>9.9</v>
      </c>
      <c r="E364" s="77"/>
      <c r="F364" s="77"/>
      <c r="G364" s="77"/>
    </row>
    <row r="365" spans="1:7" x14ac:dyDescent="0.3">
      <c r="A365" s="66">
        <f t="shared" si="5"/>
        <v>349</v>
      </c>
      <c r="B365" s="77"/>
      <c r="C365" s="77"/>
      <c r="D365" s="77">
        <v>9.9</v>
      </c>
      <c r="E365" s="77"/>
      <c r="F365" s="77"/>
      <c r="G365" s="77"/>
    </row>
    <row r="366" spans="1:7" x14ac:dyDescent="0.3">
      <c r="A366" s="66">
        <f t="shared" si="5"/>
        <v>350</v>
      </c>
      <c r="B366" s="77"/>
      <c r="C366" s="77"/>
      <c r="D366" s="77">
        <v>9.9</v>
      </c>
      <c r="E366" s="77"/>
      <c r="F366" s="77"/>
      <c r="G366" s="77"/>
    </row>
    <row r="367" spans="1:7" x14ac:dyDescent="0.3">
      <c r="A367" s="66">
        <f t="shared" si="5"/>
        <v>351</v>
      </c>
      <c r="B367" s="77"/>
      <c r="C367" s="77"/>
      <c r="D367" s="77">
        <v>9.9</v>
      </c>
      <c r="E367" s="77"/>
      <c r="F367" s="77"/>
      <c r="G367" s="77"/>
    </row>
    <row r="368" spans="1:7" x14ac:dyDescent="0.3">
      <c r="A368" s="66">
        <f t="shared" si="5"/>
        <v>352</v>
      </c>
      <c r="B368" s="77"/>
      <c r="C368" s="77"/>
      <c r="D368" s="77">
        <v>9.9</v>
      </c>
      <c r="E368" s="77"/>
      <c r="F368" s="77"/>
      <c r="G368" s="77"/>
    </row>
    <row r="369" spans="1:7" x14ac:dyDescent="0.3">
      <c r="A369" s="66">
        <f t="shared" si="5"/>
        <v>353</v>
      </c>
      <c r="B369" s="77"/>
      <c r="C369" s="77"/>
      <c r="D369" s="77">
        <v>9.9</v>
      </c>
      <c r="E369" s="77"/>
      <c r="F369" s="77"/>
      <c r="G369" s="77"/>
    </row>
    <row r="370" spans="1:7" x14ac:dyDescent="0.3">
      <c r="A370" s="66">
        <f t="shared" si="5"/>
        <v>354</v>
      </c>
      <c r="B370" s="77"/>
      <c r="C370" s="77"/>
      <c r="D370" s="77"/>
      <c r="E370" s="77">
        <v>20.46</v>
      </c>
      <c r="F370" s="77"/>
      <c r="G370" s="77"/>
    </row>
    <row r="371" spans="1:7" x14ac:dyDescent="0.3">
      <c r="A371" s="66">
        <f t="shared" si="5"/>
        <v>355</v>
      </c>
      <c r="B371" s="77"/>
      <c r="C371" s="77"/>
      <c r="D371" s="77"/>
      <c r="E371" s="77">
        <v>20.46</v>
      </c>
      <c r="F371" s="77"/>
      <c r="G371" s="77"/>
    </row>
    <row r="372" spans="1:7" x14ac:dyDescent="0.3">
      <c r="A372" s="66">
        <f t="shared" si="5"/>
        <v>356</v>
      </c>
      <c r="B372" s="77"/>
      <c r="C372" s="77"/>
      <c r="D372" s="77"/>
      <c r="E372" s="77">
        <v>20.46</v>
      </c>
      <c r="F372" s="77"/>
      <c r="G372" s="77"/>
    </row>
    <row r="373" spans="1:7" x14ac:dyDescent="0.3">
      <c r="A373" s="66">
        <f t="shared" si="5"/>
        <v>357</v>
      </c>
      <c r="B373" s="77"/>
      <c r="C373" s="77"/>
      <c r="D373" s="77"/>
      <c r="E373" s="77">
        <v>20.46</v>
      </c>
      <c r="F373" s="77"/>
      <c r="G373" s="77"/>
    </row>
    <row r="374" spans="1:7" x14ac:dyDescent="0.3">
      <c r="A374" s="66">
        <f t="shared" si="5"/>
        <v>358</v>
      </c>
      <c r="B374" s="77"/>
      <c r="C374" s="77"/>
      <c r="D374" s="77"/>
      <c r="E374" s="77">
        <v>20.46</v>
      </c>
      <c r="F374" s="77"/>
      <c r="G374" s="77"/>
    </row>
    <row r="375" spans="1:7" x14ac:dyDescent="0.3">
      <c r="A375" s="66">
        <f t="shared" si="5"/>
        <v>359</v>
      </c>
      <c r="B375" s="77"/>
      <c r="C375" s="77"/>
      <c r="D375" s="77"/>
      <c r="E375" s="77">
        <v>20.46</v>
      </c>
      <c r="F375" s="77"/>
      <c r="G375" s="77"/>
    </row>
    <row r="376" spans="1:7" x14ac:dyDescent="0.3">
      <c r="A376" s="66">
        <f t="shared" si="5"/>
        <v>360</v>
      </c>
      <c r="B376" s="77"/>
      <c r="C376" s="77"/>
      <c r="D376" s="77"/>
      <c r="E376" s="77">
        <v>20.46</v>
      </c>
      <c r="F376" s="77"/>
      <c r="G376" s="77"/>
    </row>
    <row r="377" spans="1:7" x14ac:dyDescent="0.3">
      <c r="A377" s="66">
        <f t="shared" si="5"/>
        <v>361</v>
      </c>
      <c r="B377" s="77"/>
      <c r="C377" s="77"/>
      <c r="D377" s="77"/>
      <c r="E377" s="77">
        <v>20.46</v>
      </c>
      <c r="F377" s="77"/>
      <c r="G377" s="77"/>
    </row>
    <row r="378" spans="1:7" x14ac:dyDescent="0.3">
      <c r="A378" s="66">
        <f t="shared" si="5"/>
        <v>362</v>
      </c>
      <c r="B378" s="77"/>
      <c r="C378" s="77"/>
      <c r="D378" s="77"/>
      <c r="E378" s="77">
        <v>20.46</v>
      </c>
      <c r="F378" s="77"/>
      <c r="G378" s="77"/>
    </row>
    <row r="379" spans="1:7" x14ac:dyDescent="0.3">
      <c r="A379" s="66">
        <f t="shared" si="5"/>
        <v>363</v>
      </c>
      <c r="B379" s="77"/>
      <c r="C379" s="77"/>
      <c r="D379" s="77"/>
      <c r="E379" s="77">
        <v>20.46</v>
      </c>
      <c r="F379" s="77"/>
      <c r="G379" s="77"/>
    </row>
    <row r="380" spans="1:7" x14ac:dyDescent="0.3">
      <c r="A380" s="66">
        <f t="shared" si="5"/>
        <v>364</v>
      </c>
      <c r="B380" s="77"/>
      <c r="C380" s="77"/>
      <c r="D380" s="77"/>
      <c r="E380" s="77">
        <v>20.46</v>
      </c>
      <c r="F380" s="77"/>
      <c r="G380" s="77"/>
    </row>
    <row r="381" spans="1:7" x14ac:dyDescent="0.3">
      <c r="A381" s="66">
        <f t="shared" si="5"/>
        <v>365</v>
      </c>
      <c r="B381" s="77"/>
      <c r="C381" s="77"/>
      <c r="D381" s="77"/>
      <c r="E381" s="77">
        <v>20.46</v>
      </c>
      <c r="F381" s="77"/>
      <c r="G381" s="77"/>
    </row>
    <row r="382" spans="1:7" x14ac:dyDescent="0.3">
      <c r="A382" s="66">
        <f t="shared" si="5"/>
        <v>366</v>
      </c>
      <c r="B382" s="77"/>
      <c r="C382" s="77"/>
      <c r="D382" s="77"/>
      <c r="E382" s="77">
        <v>20.46</v>
      </c>
      <c r="F382" s="77"/>
      <c r="G382" s="77"/>
    </row>
    <row r="383" spans="1:7" x14ac:dyDescent="0.3">
      <c r="A383" s="66">
        <f t="shared" si="5"/>
        <v>367</v>
      </c>
      <c r="B383" s="77"/>
      <c r="C383" s="77"/>
      <c r="D383" s="77"/>
      <c r="E383" s="77">
        <v>20.46</v>
      </c>
      <c r="F383" s="77"/>
      <c r="G383" s="77"/>
    </row>
    <row r="384" spans="1:7" x14ac:dyDescent="0.3">
      <c r="A384" s="66">
        <f t="shared" si="5"/>
        <v>368</v>
      </c>
      <c r="B384" s="77"/>
      <c r="C384" s="77"/>
      <c r="D384" s="77"/>
      <c r="E384" s="77">
        <v>20.46</v>
      </c>
      <c r="F384" s="77"/>
      <c r="G384" s="77"/>
    </row>
    <row r="385" spans="1:7" x14ac:dyDescent="0.3">
      <c r="A385" s="66">
        <f t="shared" si="5"/>
        <v>369</v>
      </c>
      <c r="B385" s="77"/>
      <c r="C385" s="77"/>
      <c r="D385" s="77"/>
      <c r="E385" s="77">
        <v>20.46</v>
      </c>
      <c r="F385" s="77"/>
      <c r="G385" s="77"/>
    </row>
    <row r="386" spans="1:7" x14ac:dyDescent="0.3">
      <c r="A386" s="66">
        <f t="shared" si="5"/>
        <v>370</v>
      </c>
      <c r="B386" s="77"/>
      <c r="C386" s="77"/>
      <c r="D386" s="77"/>
      <c r="E386" s="77">
        <v>20.46</v>
      </c>
      <c r="F386" s="77"/>
      <c r="G386" s="77"/>
    </row>
    <row r="387" spans="1:7" x14ac:dyDescent="0.3">
      <c r="A387" s="66">
        <f t="shared" si="5"/>
        <v>371</v>
      </c>
      <c r="B387" s="77"/>
      <c r="C387" s="77"/>
      <c r="D387" s="77"/>
      <c r="E387" s="77">
        <v>20.46</v>
      </c>
      <c r="F387" s="77"/>
      <c r="G387" s="77"/>
    </row>
    <row r="388" spans="1:7" x14ac:dyDescent="0.3">
      <c r="A388" s="66">
        <f t="shared" si="5"/>
        <v>372</v>
      </c>
      <c r="B388" s="77"/>
      <c r="C388" s="77"/>
      <c r="D388" s="77"/>
      <c r="E388" s="77">
        <v>20.46</v>
      </c>
      <c r="F388" s="77"/>
      <c r="G388" s="77"/>
    </row>
    <row r="389" spans="1:7" x14ac:dyDescent="0.3">
      <c r="A389" s="66">
        <f t="shared" si="5"/>
        <v>373</v>
      </c>
      <c r="B389" s="77"/>
      <c r="C389" s="77"/>
      <c r="D389" s="77"/>
      <c r="E389" s="77">
        <v>20.46</v>
      </c>
      <c r="F389" s="77"/>
      <c r="G389" s="77"/>
    </row>
    <row r="390" spans="1:7" x14ac:dyDescent="0.3">
      <c r="A390" s="66">
        <f t="shared" si="5"/>
        <v>374</v>
      </c>
      <c r="B390" s="77"/>
      <c r="C390" s="77"/>
      <c r="D390" s="77"/>
      <c r="E390" s="77">
        <v>20.46</v>
      </c>
      <c r="F390" s="77"/>
      <c r="G390" s="77"/>
    </row>
    <row r="391" spans="1:7" x14ac:dyDescent="0.3">
      <c r="A391" s="66">
        <f t="shared" si="5"/>
        <v>375</v>
      </c>
      <c r="B391" s="77"/>
      <c r="C391" s="77"/>
      <c r="D391" s="77"/>
      <c r="E391" s="77">
        <v>20.46</v>
      </c>
      <c r="F391" s="77"/>
      <c r="G391" s="77"/>
    </row>
    <row r="392" spans="1:7" x14ac:dyDescent="0.3">
      <c r="A392" s="66">
        <f t="shared" si="5"/>
        <v>376</v>
      </c>
      <c r="B392" s="77"/>
      <c r="C392" s="77"/>
      <c r="D392" s="77"/>
      <c r="E392" s="77">
        <v>20.46</v>
      </c>
      <c r="F392" s="77"/>
      <c r="G392" s="77"/>
    </row>
    <row r="393" spans="1:7" x14ac:dyDescent="0.3">
      <c r="A393" s="66">
        <f t="shared" si="5"/>
        <v>377</v>
      </c>
      <c r="B393" s="77"/>
      <c r="C393" s="77"/>
      <c r="D393" s="77"/>
      <c r="E393" s="77">
        <v>20.46</v>
      </c>
      <c r="F393" s="77"/>
      <c r="G393" s="77"/>
    </row>
    <row r="394" spans="1:7" x14ac:dyDescent="0.3">
      <c r="A394" s="66">
        <f t="shared" si="5"/>
        <v>378</v>
      </c>
      <c r="B394" s="77"/>
      <c r="C394" s="77"/>
      <c r="D394" s="77"/>
      <c r="E394" s="77">
        <v>20.46</v>
      </c>
      <c r="F394" s="77"/>
      <c r="G394" s="77"/>
    </row>
    <row r="395" spans="1:7" x14ac:dyDescent="0.3">
      <c r="A395" s="66">
        <f t="shared" si="5"/>
        <v>379</v>
      </c>
      <c r="B395" s="77"/>
      <c r="C395" s="77"/>
      <c r="D395" s="77"/>
      <c r="E395" s="77">
        <v>20.46</v>
      </c>
      <c r="F395" s="77"/>
      <c r="G395" s="77"/>
    </row>
    <row r="396" spans="1:7" x14ac:dyDescent="0.3">
      <c r="A396" s="66">
        <f t="shared" si="5"/>
        <v>380</v>
      </c>
      <c r="B396" s="77"/>
      <c r="C396" s="77"/>
      <c r="D396" s="77"/>
      <c r="E396" s="77">
        <v>20.46</v>
      </c>
      <c r="F396" s="77"/>
      <c r="G396" s="77"/>
    </row>
    <row r="397" spans="1:7" x14ac:dyDescent="0.3">
      <c r="A397" s="66">
        <f t="shared" si="5"/>
        <v>381</v>
      </c>
      <c r="B397" s="77"/>
      <c r="C397" s="77"/>
      <c r="D397" s="77"/>
      <c r="E397" s="77">
        <v>20.46</v>
      </c>
      <c r="F397" s="77"/>
      <c r="G397" s="77"/>
    </row>
    <row r="398" spans="1:7" x14ac:dyDescent="0.3">
      <c r="A398" s="66">
        <f t="shared" si="5"/>
        <v>382</v>
      </c>
      <c r="B398" s="77"/>
      <c r="C398" s="77"/>
      <c r="D398" s="77"/>
      <c r="E398" s="77">
        <v>20.46</v>
      </c>
      <c r="F398" s="77"/>
      <c r="G398" s="77"/>
    </row>
    <row r="399" spans="1:7" x14ac:dyDescent="0.3">
      <c r="A399" s="66">
        <f t="shared" si="5"/>
        <v>383</v>
      </c>
      <c r="B399" s="77"/>
      <c r="C399" s="77"/>
      <c r="D399" s="77"/>
      <c r="E399" s="77">
        <v>20.46</v>
      </c>
      <c r="F399" s="77"/>
      <c r="G399" s="77"/>
    </row>
    <row r="400" spans="1:7" x14ac:dyDescent="0.3">
      <c r="A400" s="66">
        <f t="shared" si="5"/>
        <v>384</v>
      </c>
      <c r="B400" s="77"/>
      <c r="C400" s="77"/>
      <c r="D400" s="77"/>
      <c r="E400" s="77">
        <v>20.46</v>
      </c>
      <c r="F400" s="77"/>
      <c r="G400" s="77"/>
    </row>
    <row r="401" spans="1:7" x14ac:dyDescent="0.3">
      <c r="A401" s="66">
        <f t="shared" si="5"/>
        <v>385</v>
      </c>
      <c r="B401" s="77"/>
      <c r="C401" s="77"/>
      <c r="D401" s="77"/>
      <c r="E401" s="77">
        <v>20.46</v>
      </c>
      <c r="F401" s="77"/>
      <c r="G401" s="77"/>
    </row>
    <row r="402" spans="1:7" x14ac:dyDescent="0.3">
      <c r="A402" s="66">
        <f t="shared" si="5"/>
        <v>386</v>
      </c>
      <c r="B402" s="77"/>
      <c r="C402" s="77"/>
      <c r="D402" s="77"/>
      <c r="E402" s="77">
        <v>20.46</v>
      </c>
      <c r="F402" s="77"/>
      <c r="G402" s="77"/>
    </row>
    <row r="403" spans="1:7" x14ac:dyDescent="0.3">
      <c r="A403" s="66">
        <f t="shared" ref="A403:A466" si="6">+$B$9+A402</f>
        <v>387</v>
      </c>
      <c r="B403" s="77"/>
      <c r="C403" s="77"/>
      <c r="D403" s="77"/>
      <c r="E403" s="77">
        <v>20.46</v>
      </c>
      <c r="F403" s="77"/>
      <c r="G403" s="77"/>
    </row>
    <row r="404" spans="1:7" x14ac:dyDescent="0.3">
      <c r="A404" s="66">
        <f t="shared" si="6"/>
        <v>388</v>
      </c>
      <c r="B404" s="77"/>
      <c r="C404" s="77"/>
      <c r="D404" s="77"/>
      <c r="E404" s="77">
        <v>20.46</v>
      </c>
      <c r="F404" s="77"/>
      <c r="G404" s="77"/>
    </row>
    <row r="405" spans="1:7" x14ac:dyDescent="0.3">
      <c r="A405" s="66">
        <f t="shared" si="6"/>
        <v>389</v>
      </c>
      <c r="B405" s="77"/>
      <c r="C405" s="77"/>
      <c r="D405" s="77"/>
      <c r="E405" s="77">
        <v>20.46</v>
      </c>
      <c r="F405" s="77"/>
      <c r="G405" s="77"/>
    </row>
    <row r="406" spans="1:7" x14ac:dyDescent="0.3">
      <c r="A406" s="66">
        <f t="shared" si="6"/>
        <v>390</v>
      </c>
      <c r="B406" s="77"/>
      <c r="C406" s="77"/>
      <c r="D406" s="77"/>
      <c r="E406" s="77">
        <v>20.46</v>
      </c>
      <c r="F406" s="77"/>
      <c r="G406" s="77"/>
    </row>
    <row r="407" spans="1:7" x14ac:dyDescent="0.3">
      <c r="A407" s="66">
        <f t="shared" si="6"/>
        <v>391</v>
      </c>
      <c r="B407" s="77"/>
      <c r="C407" s="77"/>
      <c r="D407" s="77"/>
      <c r="E407" s="77">
        <v>20.46</v>
      </c>
      <c r="F407" s="77"/>
      <c r="G407" s="77"/>
    </row>
    <row r="408" spans="1:7" x14ac:dyDescent="0.3">
      <c r="A408" s="66">
        <f t="shared" si="6"/>
        <v>392</v>
      </c>
      <c r="B408" s="77"/>
      <c r="C408" s="77"/>
      <c r="D408" s="77"/>
      <c r="E408" s="77">
        <v>20.46</v>
      </c>
      <c r="F408" s="77"/>
      <c r="G408" s="77"/>
    </row>
    <row r="409" spans="1:7" x14ac:dyDescent="0.3">
      <c r="A409" s="66">
        <f t="shared" si="6"/>
        <v>393</v>
      </c>
      <c r="B409" s="77"/>
      <c r="C409" s="77"/>
      <c r="D409" s="77"/>
      <c r="E409" s="77">
        <v>20.46</v>
      </c>
      <c r="F409" s="77"/>
      <c r="G409" s="77"/>
    </row>
    <row r="410" spans="1:7" x14ac:dyDescent="0.3">
      <c r="A410" s="66">
        <f t="shared" si="6"/>
        <v>394</v>
      </c>
      <c r="B410" s="77"/>
      <c r="C410" s="77"/>
      <c r="D410" s="77"/>
      <c r="E410" s="77">
        <v>20.46</v>
      </c>
      <c r="F410" s="77"/>
      <c r="G410" s="77"/>
    </row>
    <row r="411" spans="1:7" x14ac:dyDescent="0.3">
      <c r="A411" s="66">
        <f t="shared" si="6"/>
        <v>395</v>
      </c>
      <c r="B411" s="77"/>
      <c r="C411" s="77"/>
      <c r="D411" s="77"/>
      <c r="E411" s="77">
        <v>20.46</v>
      </c>
      <c r="F411" s="77"/>
      <c r="G411" s="77"/>
    </row>
    <row r="412" spans="1:7" x14ac:dyDescent="0.3">
      <c r="A412" s="66">
        <f t="shared" si="6"/>
        <v>396</v>
      </c>
      <c r="B412" s="77"/>
      <c r="C412" s="77"/>
      <c r="D412" s="77"/>
      <c r="E412" s="77">
        <v>20.46</v>
      </c>
      <c r="F412" s="77"/>
      <c r="G412" s="77"/>
    </row>
    <row r="413" spans="1:7" x14ac:dyDescent="0.3">
      <c r="A413" s="66">
        <f t="shared" si="6"/>
        <v>397</v>
      </c>
      <c r="B413" s="77"/>
      <c r="C413" s="77"/>
      <c r="D413" s="77"/>
      <c r="E413" s="77">
        <v>20.46</v>
      </c>
      <c r="F413" s="77"/>
      <c r="G413" s="77"/>
    </row>
    <row r="414" spans="1:7" x14ac:dyDescent="0.3">
      <c r="A414" s="66">
        <f t="shared" si="6"/>
        <v>398</v>
      </c>
      <c r="B414" s="77"/>
      <c r="C414" s="77"/>
      <c r="D414" s="77"/>
      <c r="E414" s="77">
        <v>20.46</v>
      </c>
      <c r="F414" s="77"/>
      <c r="G414" s="77"/>
    </row>
    <row r="415" spans="1:7" x14ac:dyDescent="0.3">
      <c r="A415" s="66">
        <f t="shared" si="6"/>
        <v>399</v>
      </c>
      <c r="B415" s="77"/>
      <c r="C415" s="77"/>
      <c r="D415" s="77"/>
      <c r="E415" s="77">
        <v>20.46</v>
      </c>
      <c r="F415" s="77"/>
      <c r="G415" s="77"/>
    </row>
    <row r="416" spans="1:7" x14ac:dyDescent="0.3">
      <c r="A416" s="66">
        <f t="shared" si="6"/>
        <v>400</v>
      </c>
      <c r="B416" s="77"/>
      <c r="C416" s="77"/>
      <c r="D416" s="77"/>
      <c r="E416" s="77">
        <v>20.46</v>
      </c>
      <c r="F416" s="77"/>
      <c r="G416" s="77"/>
    </row>
    <row r="417" spans="1:7" x14ac:dyDescent="0.3">
      <c r="A417" s="66">
        <f t="shared" si="6"/>
        <v>401</v>
      </c>
      <c r="B417" s="77"/>
      <c r="C417" s="77"/>
      <c r="D417" s="77"/>
      <c r="E417" s="77">
        <v>20.46</v>
      </c>
      <c r="F417" s="77"/>
      <c r="G417" s="77"/>
    </row>
    <row r="418" spans="1:7" x14ac:dyDescent="0.3">
      <c r="A418" s="66">
        <f t="shared" si="6"/>
        <v>402</v>
      </c>
      <c r="B418" s="77"/>
      <c r="C418" s="77"/>
      <c r="D418" s="77"/>
      <c r="E418" s="77"/>
      <c r="F418" s="77">
        <v>21.12</v>
      </c>
      <c r="G418" s="77"/>
    </row>
    <row r="419" spans="1:7" x14ac:dyDescent="0.3">
      <c r="A419" s="66">
        <f t="shared" si="6"/>
        <v>403</v>
      </c>
      <c r="B419" s="77"/>
      <c r="C419" s="77"/>
      <c r="D419" s="77"/>
      <c r="E419" s="77"/>
      <c r="F419" s="77">
        <v>21.12</v>
      </c>
      <c r="G419" s="77"/>
    </row>
    <row r="420" spans="1:7" x14ac:dyDescent="0.3">
      <c r="A420" s="66">
        <f t="shared" si="6"/>
        <v>404</v>
      </c>
      <c r="B420" s="77"/>
      <c r="C420" s="77"/>
      <c r="D420" s="77"/>
      <c r="E420" s="77"/>
      <c r="F420" s="77">
        <v>21.12</v>
      </c>
      <c r="G420" s="77"/>
    </row>
    <row r="421" spans="1:7" x14ac:dyDescent="0.3">
      <c r="A421" s="66">
        <f t="shared" si="6"/>
        <v>405</v>
      </c>
      <c r="B421" s="77"/>
      <c r="C421" s="77"/>
      <c r="D421" s="77"/>
      <c r="E421" s="77"/>
      <c r="F421" s="77">
        <v>21.12</v>
      </c>
      <c r="G421" s="77"/>
    </row>
    <row r="422" spans="1:7" x14ac:dyDescent="0.3">
      <c r="A422" s="66">
        <f t="shared" si="6"/>
        <v>406</v>
      </c>
      <c r="B422" s="77"/>
      <c r="C422" s="77"/>
      <c r="D422" s="77"/>
      <c r="E422" s="77"/>
      <c r="F422" s="77">
        <v>21.12</v>
      </c>
      <c r="G422" s="77"/>
    </row>
    <row r="423" spans="1:7" x14ac:dyDescent="0.3">
      <c r="A423" s="66">
        <f t="shared" si="6"/>
        <v>407</v>
      </c>
      <c r="B423" s="77"/>
      <c r="C423" s="77"/>
      <c r="D423" s="77"/>
      <c r="E423" s="77"/>
      <c r="F423" s="77">
        <v>21.12</v>
      </c>
      <c r="G423" s="77"/>
    </row>
    <row r="424" spans="1:7" x14ac:dyDescent="0.3">
      <c r="A424" s="66">
        <f t="shared" si="6"/>
        <v>408</v>
      </c>
      <c r="B424" s="77"/>
      <c r="C424" s="77"/>
      <c r="D424" s="77"/>
      <c r="E424" s="77"/>
      <c r="F424" s="77">
        <v>21.12</v>
      </c>
      <c r="G424" s="77"/>
    </row>
    <row r="425" spans="1:7" x14ac:dyDescent="0.3">
      <c r="A425" s="66">
        <f t="shared" si="6"/>
        <v>409</v>
      </c>
      <c r="B425" s="77"/>
      <c r="C425" s="77"/>
      <c r="D425" s="77"/>
      <c r="E425" s="77"/>
      <c r="F425" s="77">
        <v>21.12</v>
      </c>
      <c r="G425" s="77"/>
    </row>
    <row r="426" spans="1:7" x14ac:dyDescent="0.3">
      <c r="A426" s="66">
        <f t="shared" si="6"/>
        <v>410</v>
      </c>
      <c r="B426" s="77"/>
      <c r="C426" s="77"/>
      <c r="D426" s="77"/>
      <c r="E426" s="77"/>
      <c r="F426" s="77">
        <v>21.12</v>
      </c>
      <c r="G426" s="77"/>
    </row>
    <row r="427" spans="1:7" x14ac:dyDescent="0.3">
      <c r="A427" s="66">
        <f t="shared" si="6"/>
        <v>411</v>
      </c>
      <c r="B427" s="77"/>
      <c r="C427" s="77"/>
      <c r="D427" s="77"/>
      <c r="E427" s="77"/>
      <c r="F427" s="77">
        <v>21.12</v>
      </c>
      <c r="G427" s="77"/>
    </row>
    <row r="428" spans="1:7" x14ac:dyDescent="0.3">
      <c r="A428" s="66">
        <f t="shared" si="6"/>
        <v>412</v>
      </c>
      <c r="B428" s="77"/>
      <c r="C428" s="77"/>
      <c r="D428" s="77"/>
      <c r="E428" s="77"/>
      <c r="F428" s="77">
        <v>21.12</v>
      </c>
      <c r="G428" s="77"/>
    </row>
    <row r="429" spans="1:7" x14ac:dyDescent="0.3">
      <c r="A429" s="66">
        <f t="shared" si="6"/>
        <v>413</v>
      </c>
      <c r="B429" s="77"/>
      <c r="C429" s="77"/>
      <c r="D429" s="77"/>
      <c r="E429" s="77"/>
      <c r="F429" s="77">
        <v>21.12</v>
      </c>
      <c r="G429" s="77"/>
    </row>
    <row r="430" spans="1:7" x14ac:dyDescent="0.3">
      <c r="A430" s="66">
        <f t="shared" si="6"/>
        <v>414</v>
      </c>
      <c r="B430" s="77"/>
      <c r="C430" s="77"/>
      <c r="D430" s="77"/>
      <c r="E430" s="77"/>
      <c r="F430" s="77">
        <v>21.12</v>
      </c>
      <c r="G430" s="77"/>
    </row>
    <row r="431" spans="1:7" x14ac:dyDescent="0.3">
      <c r="A431" s="66">
        <f t="shared" si="6"/>
        <v>415</v>
      </c>
      <c r="B431" s="77"/>
      <c r="C431" s="77"/>
      <c r="D431" s="77"/>
      <c r="E431" s="77"/>
      <c r="F431" s="77">
        <v>21.12</v>
      </c>
      <c r="G431" s="77"/>
    </row>
    <row r="432" spans="1:7" x14ac:dyDescent="0.3">
      <c r="A432" s="66">
        <f t="shared" si="6"/>
        <v>416</v>
      </c>
      <c r="B432" s="77"/>
      <c r="C432" s="77"/>
      <c r="D432" s="77"/>
      <c r="E432" s="77"/>
      <c r="F432" s="77">
        <v>21.12</v>
      </c>
      <c r="G432" s="77"/>
    </row>
    <row r="433" spans="1:7" x14ac:dyDescent="0.3">
      <c r="A433" s="66">
        <f t="shared" si="6"/>
        <v>417</v>
      </c>
      <c r="B433" s="77"/>
      <c r="C433" s="77"/>
      <c r="D433" s="77"/>
      <c r="E433" s="77"/>
      <c r="F433" s="77">
        <v>21.12</v>
      </c>
      <c r="G433" s="77"/>
    </row>
    <row r="434" spans="1:7" x14ac:dyDescent="0.3">
      <c r="A434" s="66">
        <f t="shared" si="6"/>
        <v>418</v>
      </c>
      <c r="B434" s="77"/>
      <c r="C434" s="77"/>
      <c r="D434" s="77"/>
      <c r="E434" s="77"/>
      <c r="F434" s="77">
        <v>21.12</v>
      </c>
      <c r="G434" s="77"/>
    </row>
    <row r="435" spans="1:7" x14ac:dyDescent="0.3">
      <c r="A435" s="66">
        <f t="shared" si="6"/>
        <v>419</v>
      </c>
      <c r="B435" s="77"/>
      <c r="C435" s="77"/>
      <c r="D435" s="77"/>
      <c r="E435" s="77"/>
      <c r="F435" s="77">
        <v>21.12</v>
      </c>
      <c r="G435" s="77"/>
    </row>
    <row r="436" spans="1:7" x14ac:dyDescent="0.3">
      <c r="A436" s="66">
        <f t="shared" si="6"/>
        <v>420</v>
      </c>
      <c r="B436" s="77"/>
      <c r="C436" s="77"/>
      <c r="D436" s="77"/>
      <c r="E436" s="77"/>
      <c r="F436" s="77">
        <v>21.12</v>
      </c>
      <c r="G436" s="77"/>
    </row>
    <row r="437" spans="1:7" x14ac:dyDescent="0.3">
      <c r="A437" s="66">
        <f t="shared" si="6"/>
        <v>421</v>
      </c>
      <c r="B437" s="77"/>
      <c r="C437" s="77"/>
      <c r="D437" s="77"/>
      <c r="E437" s="77"/>
      <c r="F437" s="77">
        <v>21.12</v>
      </c>
      <c r="G437" s="77"/>
    </row>
    <row r="438" spans="1:7" x14ac:dyDescent="0.3">
      <c r="A438" s="66">
        <f t="shared" si="6"/>
        <v>422</v>
      </c>
      <c r="B438" s="77"/>
      <c r="C438" s="77"/>
      <c r="D438" s="77"/>
      <c r="E438" s="77"/>
      <c r="F438" s="77">
        <v>21.12</v>
      </c>
      <c r="G438" s="77"/>
    </row>
    <row r="439" spans="1:7" x14ac:dyDescent="0.3">
      <c r="A439" s="66">
        <f t="shared" si="6"/>
        <v>423</v>
      </c>
      <c r="B439" s="77"/>
      <c r="C439" s="77"/>
      <c r="D439" s="77"/>
      <c r="E439" s="77"/>
      <c r="F439" s="77">
        <v>21.12</v>
      </c>
      <c r="G439" s="77"/>
    </row>
    <row r="440" spans="1:7" x14ac:dyDescent="0.3">
      <c r="A440" s="66">
        <f t="shared" si="6"/>
        <v>424</v>
      </c>
      <c r="B440" s="77"/>
      <c r="C440" s="77"/>
      <c r="D440" s="77"/>
      <c r="E440" s="77"/>
      <c r="F440" s="77">
        <v>21.12</v>
      </c>
      <c r="G440" s="77"/>
    </row>
    <row r="441" spans="1:7" x14ac:dyDescent="0.3">
      <c r="A441" s="66">
        <f t="shared" si="6"/>
        <v>425</v>
      </c>
      <c r="B441" s="77"/>
      <c r="C441" s="77"/>
      <c r="D441" s="77"/>
      <c r="E441" s="77"/>
      <c r="F441" s="77">
        <v>21.12</v>
      </c>
      <c r="G441" s="77"/>
    </row>
    <row r="442" spans="1:7" x14ac:dyDescent="0.3">
      <c r="A442" s="66">
        <f t="shared" si="6"/>
        <v>426</v>
      </c>
      <c r="B442" s="77"/>
      <c r="C442" s="77"/>
      <c r="D442" s="77"/>
      <c r="E442" s="77"/>
      <c r="F442" s="77">
        <v>21.12</v>
      </c>
      <c r="G442" s="77"/>
    </row>
    <row r="443" spans="1:7" x14ac:dyDescent="0.3">
      <c r="A443" s="66">
        <f t="shared" si="6"/>
        <v>427</v>
      </c>
      <c r="B443" s="77"/>
      <c r="C443" s="77"/>
      <c r="D443" s="77"/>
      <c r="E443" s="77"/>
      <c r="F443" s="77">
        <v>21.12</v>
      </c>
      <c r="G443" s="77"/>
    </row>
    <row r="444" spans="1:7" x14ac:dyDescent="0.3">
      <c r="A444" s="66">
        <f t="shared" si="6"/>
        <v>428</v>
      </c>
      <c r="B444" s="77"/>
      <c r="C444" s="77"/>
      <c r="D444" s="77"/>
      <c r="E444" s="77"/>
      <c r="F444" s="77">
        <v>21.12</v>
      </c>
      <c r="G444" s="77"/>
    </row>
    <row r="445" spans="1:7" x14ac:dyDescent="0.3">
      <c r="A445" s="66">
        <f t="shared" si="6"/>
        <v>429</v>
      </c>
      <c r="B445" s="77"/>
      <c r="C445" s="77"/>
      <c r="D445" s="77"/>
      <c r="E445" s="77"/>
      <c r="F445" s="77">
        <v>21.12</v>
      </c>
      <c r="G445" s="77"/>
    </row>
    <row r="446" spans="1:7" x14ac:dyDescent="0.3">
      <c r="A446" s="66">
        <f t="shared" si="6"/>
        <v>430</v>
      </c>
      <c r="B446" s="77"/>
      <c r="C446" s="77"/>
      <c r="D446" s="77"/>
      <c r="E446" s="77"/>
      <c r="F446" s="77">
        <v>21.12</v>
      </c>
      <c r="G446" s="77"/>
    </row>
    <row r="447" spans="1:7" x14ac:dyDescent="0.3">
      <c r="A447" s="66">
        <f t="shared" si="6"/>
        <v>431</v>
      </c>
      <c r="B447" s="77"/>
      <c r="C447" s="77"/>
      <c r="D447" s="77"/>
      <c r="E447" s="77"/>
      <c r="F447" s="77">
        <v>21.12</v>
      </c>
      <c r="G447" s="77"/>
    </row>
    <row r="448" spans="1:7" x14ac:dyDescent="0.3">
      <c r="A448" s="66">
        <f t="shared" si="6"/>
        <v>432</v>
      </c>
      <c r="B448" s="77"/>
      <c r="C448" s="77"/>
      <c r="D448" s="77"/>
      <c r="E448" s="77"/>
      <c r="F448" s="77">
        <v>21.12</v>
      </c>
      <c r="G448" s="77"/>
    </row>
    <row r="449" spans="1:7" x14ac:dyDescent="0.3">
      <c r="A449" s="66">
        <f t="shared" si="6"/>
        <v>433</v>
      </c>
      <c r="B449" s="77"/>
      <c r="C449" s="77"/>
      <c r="D449" s="77"/>
      <c r="E449" s="77"/>
      <c r="F449" s="77">
        <v>21.12</v>
      </c>
      <c r="G449" s="77"/>
    </row>
    <row r="450" spans="1:7" x14ac:dyDescent="0.3">
      <c r="A450" s="66">
        <f t="shared" si="6"/>
        <v>434</v>
      </c>
      <c r="B450" s="77"/>
      <c r="C450" s="77"/>
      <c r="D450" s="77"/>
      <c r="E450" s="77"/>
      <c r="F450" s="77">
        <v>21.12</v>
      </c>
      <c r="G450" s="77"/>
    </row>
    <row r="451" spans="1:7" x14ac:dyDescent="0.3">
      <c r="A451" s="66">
        <f t="shared" si="6"/>
        <v>435</v>
      </c>
      <c r="B451" s="77"/>
      <c r="C451" s="77"/>
      <c r="D451" s="77"/>
      <c r="E451" s="77"/>
      <c r="F451" s="77">
        <v>21.12</v>
      </c>
      <c r="G451" s="77"/>
    </row>
    <row r="452" spans="1:7" x14ac:dyDescent="0.3">
      <c r="A452" s="66">
        <f t="shared" si="6"/>
        <v>436</v>
      </c>
      <c r="B452" s="77"/>
      <c r="C452" s="77"/>
      <c r="D452" s="77"/>
      <c r="E452" s="77"/>
      <c r="F452" s="77">
        <v>21.12</v>
      </c>
      <c r="G452" s="77"/>
    </row>
    <row r="453" spans="1:7" x14ac:dyDescent="0.3">
      <c r="A453" s="66">
        <f t="shared" si="6"/>
        <v>437</v>
      </c>
      <c r="B453" s="77"/>
      <c r="C453" s="77"/>
      <c r="D453" s="77"/>
      <c r="E453" s="77"/>
      <c r="F453" s="77">
        <v>21.12</v>
      </c>
      <c r="G453" s="77"/>
    </row>
    <row r="454" spans="1:7" x14ac:dyDescent="0.3">
      <c r="A454" s="66">
        <f t="shared" si="6"/>
        <v>438</v>
      </c>
      <c r="B454" s="77"/>
      <c r="C454" s="77"/>
      <c r="D454" s="77"/>
      <c r="E454" s="77"/>
      <c r="F454" s="77">
        <v>21.12</v>
      </c>
      <c r="G454" s="77"/>
    </row>
    <row r="455" spans="1:7" x14ac:dyDescent="0.3">
      <c r="A455" s="66">
        <f t="shared" si="6"/>
        <v>439</v>
      </c>
      <c r="B455" s="77"/>
      <c r="C455" s="77"/>
      <c r="D455" s="77"/>
      <c r="E455" s="77"/>
      <c r="F455" s="77">
        <v>21.12</v>
      </c>
      <c r="G455" s="77"/>
    </row>
    <row r="456" spans="1:7" x14ac:dyDescent="0.3">
      <c r="A456" s="66">
        <f t="shared" si="6"/>
        <v>440</v>
      </c>
      <c r="B456" s="77"/>
      <c r="C456" s="77"/>
      <c r="D456" s="77"/>
      <c r="E456" s="77"/>
      <c r="F456" s="77">
        <v>21.12</v>
      </c>
      <c r="G456" s="77"/>
    </row>
    <row r="457" spans="1:7" x14ac:dyDescent="0.3">
      <c r="A457" s="66">
        <f t="shared" si="6"/>
        <v>441</v>
      </c>
      <c r="B457" s="77"/>
      <c r="C457" s="77"/>
      <c r="D457" s="77"/>
      <c r="E457" s="77"/>
      <c r="F457" s="77">
        <v>21.12</v>
      </c>
      <c r="G457" s="77"/>
    </row>
    <row r="458" spans="1:7" x14ac:dyDescent="0.3">
      <c r="A458" s="66">
        <f t="shared" si="6"/>
        <v>442</v>
      </c>
      <c r="B458" s="77"/>
      <c r="C458" s="77"/>
      <c r="D458" s="77"/>
      <c r="E458" s="77"/>
      <c r="F458" s="77">
        <v>21.12</v>
      </c>
      <c r="G458" s="77"/>
    </row>
    <row r="459" spans="1:7" x14ac:dyDescent="0.3">
      <c r="A459" s="66">
        <f t="shared" si="6"/>
        <v>443</v>
      </c>
      <c r="B459" s="77"/>
      <c r="C459" s="77"/>
      <c r="D459" s="77"/>
      <c r="E459" s="77"/>
      <c r="F459" s="77">
        <v>21.12</v>
      </c>
      <c r="G459" s="77"/>
    </row>
    <row r="460" spans="1:7" x14ac:dyDescent="0.3">
      <c r="A460" s="66">
        <f t="shared" si="6"/>
        <v>444</v>
      </c>
      <c r="B460" s="77"/>
      <c r="C460" s="77"/>
      <c r="D460" s="77"/>
      <c r="E460" s="77"/>
      <c r="F460" s="77">
        <v>21.12</v>
      </c>
      <c r="G460" s="77"/>
    </row>
    <row r="461" spans="1:7" x14ac:dyDescent="0.3">
      <c r="A461" s="66">
        <f t="shared" si="6"/>
        <v>445</v>
      </c>
      <c r="B461" s="77"/>
      <c r="C461" s="77"/>
      <c r="D461" s="77"/>
      <c r="E461" s="77"/>
      <c r="F461" s="77">
        <v>21.12</v>
      </c>
      <c r="G461" s="77"/>
    </row>
    <row r="462" spans="1:7" x14ac:dyDescent="0.3">
      <c r="A462" s="66">
        <f t="shared" si="6"/>
        <v>446</v>
      </c>
      <c r="B462" s="77"/>
      <c r="C462" s="77"/>
      <c r="D462" s="77"/>
      <c r="E462" s="77"/>
      <c r="F462" s="77">
        <v>21.12</v>
      </c>
      <c r="G462" s="77"/>
    </row>
    <row r="463" spans="1:7" x14ac:dyDescent="0.3">
      <c r="A463" s="66">
        <f t="shared" si="6"/>
        <v>447</v>
      </c>
      <c r="B463" s="77"/>
      <c r="C463" s="77"/>
      <c r="D463" s="77"/>
      <c r="E463" s="77"/>
      <c r="F463" s="77">
        <v>21.12</v>
      </c>
      <c r="G463" s="77"/>
    </row>
    <row r="464" spans="1:7" x14ac:dyDescent="0.3">
      <c r="A464" s="66">
        <f t="shared" si="6"/>
        <v>448</v>
      </c>
      <c r="B464" s="77"/>
      <c r="C464" s="77"/>
      <c r="D464" s="77"/>
      <c r="E464" s="77"/>
      <c r="F464" s="77">
        <v>21.12</v>
      </c>
      <c r="G464" s="77"/>
    </row>
    <row r="465" spans="1:7" x14ac:dyDescent="0.3">
      <c r="A465" s="66">
        <f t="shared" si="6"/>
        <v>449</v>
      </c>
      <c r="B465" s="77"/>
      <c r="C465" s="77"/>
      <c r="D465" s="77"/>
      <c r="E465" s="77"/>
      <c r="F465" s="77">
        <v>21.12</v>
      </c>
      <c r="G465" s="77"/>
    </row>
    <row r="466" spans="1:7" x14ac:dyDescent="0.3">
      <c r="A466" s="66">
        <f t="shared" si="6"/>
        <v>450</v>
      </c>
      <c r="B466" s="77"/>
      <c r="C466" s="77"/>
      <c r="D466" s="77"/>
      <c r="E466" s="77"/>
      <c r="F466" s="77"/>
      <c r="G466" s="77">
        <v>21.84</v>
      </c>
    </row>
    <row r="467" spans="1:7" x14ac:dyDescent="0.3">
      <c r="A467" s="66">
        <f t="shared" ref="A467:A530" si="7">+$B$9+A466</f>
        <v>451</v>
      </c>
      <c r="B467" s="77"/>
      <c r="C467" s="77"/>
      <c r="D467" s="77"/>
      <c r="E467" s="77"/>
      <c r="F467" s="77"/>
      <c r="G467" s="77">
        <v>21.84</v>
      </c>
    </row>
    <row r="468" spans="1:7" x14ac:dyDescent="0.3">
      <c r="A468" s="66">
        <f t="shared" si="7"/>
        <v>452</v>
      </c>
      <c r="B468" s="77"/>
      <c r="C468" s="77"/>
      <c r="D468" s="77"/>
      <c r="E468" s="77"/>
      <c r="F468" s="77"/>
      <c r="G468" s="77">
        <v>21.84</v>
      </c>
    </row>
    <row r="469" spans="1:7" x14ac:dyDescent="0.3">
      <c r="A469" s="66">
        <f t="shared" si="7"/>
        <v>453</v>
      </c>
      <c r="B469" s="77"/>
      <c r="C469" s="77"/>
      <c r="D469" s="77"/>
      <c r="E469" s="77"/>
      <c r="F469" s="77"/>
      <c r="G469" s="77">
        <v>21.84</v>
      </c>
    </row>
    <row r="470" spans="1:7" x14ac:dyDescent="0.3">
      <c r="A470" s="66">
        <f t="shared" si="7"/>
        <v>454</v>
      </c>
      <c r="B470" s="77"/>
      <c r="C470" s="77"/>
      <c r="D470" s="77"/>
      <c r="E470" s="77"/>
      <c r="F470" s="77"/>
      <c r="G470" s="77">
        <v>21.84</v>
      </c>
    </row>
    <row r="471" spans="1:7" x14ac:dyDescent="0.3">
      <c r="A471" s="66">
        <f t="shared" si="7"/>
        <v>455</v>
      </c>
      <c r="B471" s="77"/>
      <c r="C471" s="77"/>
      <c r="D471" s="77"/>
      <c r="E471" s="77"/>
      <c r="F471" s="77"/>
      <c r="G471" s="77">
        <v>21.84</v>
      </c>
    </row>
    <row r="472" spans="1:7" x14ac:dyDescent="0.3">
      <c r="A472" s="66">
        <f t="shared" si="7"/>
        <v>456</v>
      </c>
      <c r="B472" s="77"/>
      <c r="C472" s="77"/>
      <c r="D472" s="77"/>
      <c r="E472" s="77"/>
      <c r="F472" s="77"/>
      <c r="G472" s="77">
        <v>21.84</v>
      </c>
    </row>
    <row r="473" spans="1:7" x14ac:dyDescent="0.3">
      <c r="A473" s="66">
        <f t="shared" si="7"/>
        <v>457</v>
      </c>
      <c r="B473" s="77"/>
      <c r="C473" s="77"/>
      <c r="D473" s="77"/>
      <c r="E473" s="77"/>
      <c r="F473" s="77"/>
      <c r="G473" s="77">
        <v>21.84</v>
      </c>
    </row>
    <row r="474" spans="1:7" x14ac:dyDescent="0.3">
      <c r="A474" s="66">
        <f t="shared" si="7"/>
        <v>458</v>
      </c>
      <c r="B474" s="77"/>
      <c r="C474" s="77"/>
      <c r="D474" s="77"/>
      <c r="E474" s="77"/>
      <c r="F474" s="77"/>
      <c r="G474" s="77">
        <v>21.84</v>
      </c>
    </row>
    <row r="475" spans="1:7" x14ac:dyDescent="0.3">
      <c r="A475" s="66">
        <f t="shared" si="7"/>
        <v>459</v>
      </c>
      <c r="B475" s="77"/>
      <c r="C475" s="77"/>
      <c r="D475" s="77"/>
      <c r="E475" s="77"/>
      <c r="F475" s="77"/>
      <c r="G475" s="77">
        <v>21.84</v>
      </c>
    </row>
    <row r="476" spans="1:7" x14ac:dyDescent="0.3">
      <c r="A476" s="66">
        <f t="shared" si="7"/>
        <v>460</v>
      </c>
      <c r="B476" s="77"/>
      <c r="C476" s="77"/>
      <c r="D476" s="77"/>
      <c r="E476" s="77"/>
      <c r="F476" s="77"/>
      <c r="G476" s="77">
        <v>21.84</v>
      </c>
    </row>
    <row r="477" spans="1:7" x14ac:dyDescent="0.3">
      <c r="A477" s="66">
        <f t="shared" si="7"/>
        <v>461</v>
      </c>
      <c r="B477" s="77"/>
      <c r="C477" s="77"/>
      <c r="D477" s="77"/>
      <c r="E477" s="77"/>
      <c r="F477" s="77"/>
      <c r="G477" s="77">
        <v>21.84</v>
      </c>
    </row>
    <row r="478" spans="1:7" x14ac:dyDescent="0.3">
      <c r="A478" s="66">
        <f t="shared" si="7"/>
        <v>462</v>
      </c>
      <c r="B478" s="77"/>
      <c r="C478" s="77"/>
      <c r="D478" s="77"/>
      <c r="E478" s="77"/>
      <c r="F478" s="77"/>
      <c r="G478" s="77">
        <v>21.84</v>
      </c>
    </row>
    <row r="479" spans="1:7" x14ac:dyDescent="0.3">
      <c r="A479" s="66">
        <f t="shared" si="7"/>
        <v>463</v>
      </c>
      <c r="B479" s="77"/>
      <c r="C479" s="77"/>
      <c r="D479" s="77"/>
      <c r="E479" s="77"/>
      <c r="F479" s="77"/>
      <c r="G479" s="77">
        <v>21.84</v>
      </c>
    </row>
    <row r="480" spans="1:7" x14ac:dyDescent="0.3">
      <c r="A480" s="66">
        <f t="shared" si="7"/>
        <v>464</v>
      </c>
      <c r="B480" s="77"/>
      <c r="C480" s="77"/>
      <c r="D480" s="77"/>
      <c r="E480" s="77"/>
      <c r="F480" s="77"/>
      <c r="G480" s="77">
        <v>21.84</v>
      </c>
    </row>
    <row r="481" spans="1:7" x14ac:dyDescent="0.3">
      <c r="A481" s="66">
        <f t="shared" si="7"/>
        <v>465</v>
      </c>
      <c r="B481" s="77"/>
      <c r="C481" s="77"/>
      <c r="D481" s="77"/>
      <c r="E481" s="77"/>
      <c r="F481" s="77"/>
      <c r="G481" s="77">
        <v>21.84</v>
      </c>
    </row>
    <row r="482" spans="1:7" x14ac:dyDescent="0.3">
      <c r="A482" s="66">
        <f t="shared" si="7"/>
        <v>466</v>
      </c>
      <c r="B482" s="77"/>
      <c r="C482" s="77"/>
      <c r="D482" s="77"/>
      <c r="E482" s="77"/>
      <c r="F482" s="77"/>
      <c r="G482" s="77">
        <v>21.84</v>
      </c>
    </row>
    <row r="483" spans="1:7" x14ac:dyDescent="0.3">
      <c r="A483" s="66">
        <f t="shared" si="7"/>
        <v>467</v>
      </c>
      <c r="B483" s="77"/>
      <c r="C483" s="77"/>
      <c r="D483" s="77"/>
      <c r="E483" s="77"/>
      <c r="F483" s="77"/>
      <c r="G483" s="77">
        <v>21.84</v>
      </c>
    </row>
    <row r="484" spans="1:7" x14ac:dyDescent="0.3">
      <c r="A484" s="66">
        <f t="shared" si="7"/>
        <v>468</v>
      </c>
      <c r="B484" s="77"/>
      <c r="C484" s="77"/>
      <c r="D484" s="77"/>
      <c r="E484" s="77"/>
      <c r="F484" s="77"/>
      <c r="G484" s="77">
        <v>21.84</v>
      </c>
    </row>
    <row r="485" spans="1:7" x14ac:dyDescent="0.3">
      <c r="A485" s="66">
        <f t="shared" si="7"/>
        <v>469</v>
      </c>
      <c r="B485" s="77"/>
      <c r="C485" s="77"/>
      <c r="D485" s="77"/>
      <c r="E485" s="77"/>
      <c r="F485" s="77"/>
      <c r="G485" s="77">
        <v>21.84</v>
      </c>
    </row>
    <row r="486" spans="1:7" x14ac:dyDescent="0.3">
      <c r="A486" s="66">
        <f t="shared" si="7"/>
        <v>470</v>
      </c>
      <c r="B486" s="77"/>
      <c r="C486" s="77"/>
      <c r="D486" s="77"/>
      <c r="E486" s="77"/>
      <c r="F486" s="77"/>
      <c r="G486" s="77">
        <v>21.84</v>
      </c>
    </row>
    <row r="487" spans="1:7" x14ac:dyDescent="0.3">
      <c r="A487" s="66">
        <f t="shared" si="7"/>
        <v>471</v>
      </c>
      <c r="B487" s="77"/>
      <c r="C487" s="77"/>
      <c r="D487" s="77"/>
      <c r="E487" s="77"/>
      <c r="F487" s="77"/>
      <c r="G487" s="77">
        <v>21.84</v>
      </c>
    </row>
    <row r="488" spans="1:7" x14ac:dyDescent="0.3">
      <c r="A488" s="66">
        <f t="shared" si="7"/>
        <v>472</v>
      </c>
      <c r="B488" s="77"/>
      <c r="C488" s="77"/>
      <c r="D488" s="77"/>
      <c r="E488" s="77"/>
      <c r="F488" s="77"/>
      <c r="G488" s="77">
        <v>21.84</v>
      </c>
    </row>
    <row r="489" spans="1:7" x14ac:dyDescent="0.3">
      <c r="A489" s="66">
        <f t="shared" si="7"/>
        <v>473</v>
      </c>
      <c r="B489" s="77"/>
      <c r="C489" s="77"/>
      <c r="D489" s="77"/>
      <c r="E489" s="77"/>
      <c r="F489" s="77"/>
      <c r="G489" s="77">
        <v>21.84</v>
      </c>
    </row>
    <row r="490" spans="1:7" x14ac:dyDescent="0.3">
      <c r="A490" s="66">
        <f t="shared" si="7"/>
        <v>474</v>
      </c>
      <c r="B490" s="77"/>
      <c r="C490" s="77"/>
      <c r="D490" s="77"/>
      <c r="E490" s="77"/>
      <c r="F490" s="77"/>
      <c r="G490" s="77">
        <v>21.84</v>
      </c>
    </row>
    <row r="491" spans="1:7" x14ac:dyDescent="0.3">
      <c r="A491" s="66">
        <f t="shared" si="7"/>
        <v>475</v>
      </c>
      <c r="B491" s="77"/>
      <c r="C491" s="77"/>
      <c r="D491" s="77"/>
      <c r="E491" s="77"/>
      <c r="F491" s="77"/>
      <c r="G491" s="77">
        <v>21.84</v>
      </c>
    </row>
    <row r="492" spans="1:7" x14ac:dyDescent="0.3">
      <c r="A492" s="66">
        <f t="shared" si="7"/>
        <v>476</v>
      </c>
      <c r="B492" s="77"/>
      <c r="C492" s="77"/>
      <c r="D492" s="77"/>
      <c r="E492" s="77"/>
      <c r="F492" s="77"/>
      <c r="G492" s="77">
        <v>21.84</v>
      </c>
    </row>
    <row r="493" spans="1:7" x14ac:dyDescent="0.3">
      <c r="A493" s="66">
        <f t="shared" si="7"/>
        <v>477</v>
      </c>
      <c r="B493" s="77"/>
      <c r="C493" s="77"/>
      <c r="D493" s="77"/>
      <c r="E493" s="77"/>
      <c r="F493" s="77"/>
      <c r="G493" s="77">
        <v>21.84</v>
      </c>
    </row>
    <row r="494" spans="1:7" x14ac:dyDescent="0.3">
      <c r="A494" s="66">
        <f t="shared" si="7"/>
        <v>478</v>
      </c>
      <c r="B494" s="77"/>
      <c r="C494" s="77"/>
      <c r="D494" s="77"/>
      <c r="E494" s="77"/>
      <c r="F494" s="77"/>
      <c r="G494" s="77">
        <v>21.84</v>
      </c>
    </row>
    <row r="495" spans="1:7" x14ac:dyDescent="0.3">
      <c r="A495" s="66">
        <f t="shared" si="7"/>
        <v>479</v>
      </c>
      <c r="B495" s="77"/>
      <c r="C495" s="77"/>
      <c r="D495" s="77"/>
      <c r="E495" s="77"/>
      <c r="F495" s="77"/>
      <c r="G495" s="77">
        <v>21.84</v>
      </c>
    </row>
    <row r="496" spans="1:7" x14ac:dyDescent="0.3">
      <c r="A496" s="66">
        <f t="shared" si="7"/>
        <v>480</v>
      </c>
      <c r="B496" s="77"/>
      <c r="C496" s="77"/>
      <c r="D496" s="77"/>
      <c r="E496" s="77"/>
      <c r="F496" s="77"/>
      <c r="G496" s="77">
        <v>21.84</v>
      </c>
    </row>
    <row r="497" spans="1:7" x14ac:dyDescent="0.3">
      <c r="A497" s="66">
        <f t="shared" si="7"/>
        <v>481</v>
      </c>
      <c r="B497" s="77"/>
      <c r="C497" s="77"/>
      <c r="D497" s="77"/>
      <c r="E497" s="77"/>
      <c r="F497" s="77"/>
      <c r="G497" s="77">
        <v>21.84</v>
      </c>
    </row>
    <row r="498" spans="1:7" x14ac:dyDescent="0.3">
      <c r="A498" s="66">
        <f t="shared" si="7"/>
        <v>482</v>
      </c>
      <c r="B498" s="77"/>
      <c r="C498" s="77"/>
      <c r="D498" s="77"/>
      <c r="E498" s="77"/>
      <c r="F498" s="77"/>
      <c r="G498" s="77">
        <v>21.84</v>
      </c>
    </row>
    <row r="499" spans="1:7" x14ac:dyDescent="0.3">
      <c r="A499" s="66">
        <f t="shared" si="7"/>
        <v>483</v>
      </c>
      <c r="B499" s="77"/>
      <c r="C499" s="77"/>
      <c r="D499" s="77"/>
      <c r="E499" s="77"/>
      <c r="F499" s="77"/>
      <c r="G499" s="77">
        <v>21.84</v>
      </c>
    </row>
    <row r="500" spans="1:7" x14ac:dyDescent="0.3">
      <c r="A500" s="66">
        <f t="shared" si="7"/>
        <v>484</v>
      </c>
      <c r="B500" s="77"/>
      <c r="C500" s="77"/>
      <c r="D500" s="77"/>
      <c r="E500" s="77"/>
      <c r="F500" s="77"/>
      <c r="G500" s="77">
        <v>21.84</v>
      </c>
    </row>
    <row r="501" spans="1:7" x14ac:dyDescent="0.3">
      <c r="A501" s="66">
        <f t="shared" si="7"/>
        <v>485</v>
      </c>
      <c r="B501" s="77"/>
      <c r="C501" s="77"/>
      <c r="D501" s="77"/>
      <c r="E501" s="77"/>
      <c r="F501" s="77"/>
      <c r="G501" s="77">
        <v>21.84</v>
      </c>
    </row>
    <row r="502" spans="1:7" x14ac:dyDescent="0.3">
      <c r="A502" s="66">
        <f t="shared" si="7"/>
        <v>486</v>
      </c>
      <c r="B502" s="77"/>
      <c r="C502" s="77"/>
      <c r="D502" s="77"/>
      <c r="E502" s="77"/>
      <c r="F502" s="77"/>
      <c r="G502" s="77">
        <v>21.84</v>
      </c>
    </row>
    <row r="503" spans="1:7" x14ac:dyDescent="0.3">
      <c r="A503" s="66">
        <f t="shared" si="7"/>
        <v>487</v>
      </c>
      <c r="B503" s="77"/>
      <c r="C503" s="77"/>
      <c r="D503" s="77"/>
      <c r="E503" s="77"/>
      <c r="F503" s="77"/>
      <c r="G503" s="77">
        <v>21.84</v>
      </c>
    </row>
    <row r="504" spans="1:7" x14ac:dyDescent="0.3">
      <c r="A504" s="66">
        <f t="shared" si="7"/>
        <v>488</v>
      </c>
      <c r="B504" s="77"/>
      <c r="C504" s="77"/>
      <c r="D504" s="77"/>
      <c r="E504" s="77"/>
      <c r="F504" s="77"/>
      <c r="G504" s="77">
        <v>21.84</v>
      </c>
    </row>
    <row r="505" spans="1:7" x14ac:dyDescent="0.3">
      <c r="A505" s="66">
        <f t="shared" si="7"/>
        <v>489</v>
      </c>
      <c r="B505" s="77"/>
      <c r="C505" s="77"/>
      <c r="D505" s="77"/>
      <c r="E505" s="77"/>
      <c r="F505" s="77"/>
      <c r="G505" s="77">
        <v>21.84</v>
      </c>
    </row>
    <row r="506" spans="1:7" x14ac:dyDescent="0.3">
      <c r="A506" s="66">
        <f t="shared" si="7"/>
        <v>490</v>
      </c>
      <c r="B506" s="77"/>
      <c r="C506" s="77"/>
      <c r="D506" s="77"/>
      <c r="E506" s="77"/>
      <c r="F506" s="77"/>
      <c r="G506" s="77">
        <v>21.84</v>
      </c>
    </row>
    <row r="507" spans="1:7" x14ac:dyDescent="0.3">
      <c r="A507" s="66">
        <f t="shared" si="7"/>
        <v>491</v>
      </c>
      <c r="B507" s="77"/>
      <c r="C507" s="77"/>
      <c r="D507" s="77"/>
      <c r="E507" s="77"/>
      <c r="F507" s="77"/>
      <c r="G507" s="77">
        <v>21.84</v>
      </c>
    </row>
    <row r="508" spans="1:7" x14ac:dyDescent="0.3">
      <c r="A508" s="66">
        <f t="shared" si="7"/>
        <v>492</v>
      </c>
      <c r="B508" s="77"/>
      <c r="C508" s="77"/>
      <c r="D508" s="77"/>
      <c r="E508" s="77"/>
      <c r="F508" s="77"/>
      <c r="G508" s="77">
        <v>21.84</v>
      </c>
    </row>
    <row r="509" spans="1:7" x14ac:dyDescent="0.3">
      <c r="A509" s="66">
        <f t="shared" si="7"/>
        <v>493</v>
      </c>
      <c r="B509" s="77"/>
      <c r="C509" s="77"/>
      <c r="D509" s="77"/>
      <c r="E509" s="77"/>
      <c r="F509" s="77"/>
      <c r="G509" s="77">
        <v>21.84</v>
      </c>
    </row>
    <row r="510" spans="1:7" x14ac:dyDescent="0.3">
      <c r="A510" s="66">
        <f t="shared" si="7"/>
        <v>494</v>
      </c>
      <c r="B510" s="77"/>
      <c r="C510" s="77"/>
      <c r="D510" s="77"/>
      <c r="E510" s="77"/>
      <c r="F510" s="77"/>
      <c r="G510" s="77">
        <v>21.84</v>
      </c>
    </row>
    <row r="511" spans="1:7" x14ac:dyDescent="0.3">
      <c r="A511" s="66">
        <f t="shared" si="7"/>
        <v>495</v>
      </c>
      <c r="B511" s="77"/>
      <c r="C511" s="77"/>
      <c r="D511" s="77"/>
      <c r="E511" s="77"/>
      <c r="F511" s="77"/>
      <c r="G511" s="77">
        <v>21.84</v>
      </c>
    </row>
    <row r="512" spans="1:7" x14ac:dyDescent="0.3">
      <c r="A512" s="66">
        <f t="shared" si="7"/>
        <v>496</v>
      </c>
      <c r="B512" s="77"/>
      <c r="C512" s="77"/>
      <c r="D512" s="77"/>
      <c r="E512" s="77"/>
      <c r="F512" s="77"/>
      <c r="G512" s="77">
        <v>21.84</v>
      </c>
    </row>
    <row r="513" spans="1:7" x14ac:dyDescent="0.3">
      <c r="A513" s="66">
        <f t="shared" si="7"/>
        <v>497</v>
      </c>
      <c r="B513" s="77"/>
      <c r="C513" s="77"/>
      <c r="D513" s="77"/>
      <c r="E513" s="77"/>
      <c r="F513" s="77"/>
      <c r="G513" s="77">
        <v>21.84</v>
      </c>
    </row>
    <row r="514" spans="1:7" x14ac:dyDescent="0.3">
      <c r="A514" s="66">
        <f t="shared" si="7"/>
        <v>498</v>
      </c>
      <c r="B514" s="77"/>
      <c r="C514" s="77"/>
      <c r="D514" s="77"/>
      <c r="E514" s="77"/>
      <c r="F514" s="77"/>
      <c r="G514" s="77">
        <v>21.84</v>
      </c>
    </row>
    <row r="515" spans="1:7" x14ac:dyDescent="0.3">
      <c r="A515" s="66">
        <f t="shared" si="7"/>
        <v>499</v>
      </c>
      <c r="B515" s="77"/>
      <c r="C515" s="77"/>
      <c r="D515" s="77"/>
      <c r="E515" s="77"/>
      <c r="F515" s="77"/>
      <c r="G515" s="77">
        <v>21.84</v>
      </c>
    </row>
    <row r="516" spans="1:7" x14ac:dyDescent="0.3">
      <c r="A516" s="66">
        <f t="shared" si="7"/>
        <v>500</v>
      </c>
      <c r="B516" s="77"/>
      <c r="C516" s="77"/>
      <c r="D516" s="77"/>
      <c r="E516" s="77"/>
      <c r="F516" s="77"/>
      <c r="G516" s="77">
        <v>21.84</v>
      </c>
    </row>
    <row r="517" spans="1:7" x14ac:dyDescent="0.3">
      <c r="A517" s="66">
        <f t="shared" si="7"/>
        <v>501</v>
      </c>
      <c r="B517" s="77"/>
      <c r="C517" s="77"/>
      <c r="D517" s="77"/>
      <c r="E517" s="77"/>
      <c r="F517" s="77"/>
      <c r="G517" s="77">
        <v>21.84</v>
      </c>
    </row>
    <row r="518" spans="1:7" x14ac:dyDescent="0.3">
      <c r="A518" s="66">
        <f t="shared" si="7"/>
        <v>502</v>
      </c>
      <c r="B518" s="77"/>
      <c r="C518" s="77"/>
      <c r="D518" s="77"/>
      <c r="E518" s="77"/>
      <c r="F518" s="77"/>
      <c r="G518" s="77">
        <v>21.84</v>
      </c>
    </row>
    <row r="519" spans="1:7" x14ac:dyDescent="0.3">
      <c r="A519" s="66">
        <f t="shared" si="7"/>
        <v>503</v>
      </c>
      <c r="B519" s="77"/>
      <c r="C519" s="77"/>
      <c r="D519" s="77"/>
      <c r="E519" s="77"/>
      <c r="F519" s="77"/>
      <c r="G519" s="77">
        <v>21.84</v>
      </c>
    </row>
    <row r="520" spans="1:7" x14ac:dyDescent="0.3">
      <c r="A520" s="66">
        <f t="shared" si="7"/>
        <v>504</v>
      </c>
      <c r="B520" s="77"/>
      <c r="C520" s="77"/>
      <c r="D520" s="77"/>
      <c r="E520" s="77"/>
      <c r="F520" s="77"/>
      <c r="G520" s="77">
        <v>21.84</v>
      </c>
    </row>
    <row r="521" spans="1:7" x14ac:dyDescent="0.3">
      <c r="A521" s="66">
        <f t="shared" si="7"/>
        <v>505</v>
      </c>
      <c r="B521" s="77"/>
      <c r="C521" s="77"/>
      <c r="D521" s="77"/>
      <c r="E521" s="77"/>
      <c r="F521" s="77"/>
      <c r="G521" s="77">
        <v>21.84</v>
      </c>
    </row>
    <row r="522" spans="1:7" x14ac:dyDescent="0.3">
      <c r="A522" s="66">
        <f t="shared" si="7"/>
        <v>506</v>
      </c>
      <c r="B522" s="77"/>
      <c r="C522" s="77"/>
      <c r="D522" s="77"/>
      <c r="E522" s="77"/>
      <c r="F522" s="77"/>
      <c r="G522" s="77">
        <v>21.84</v>
      </c>
    </row>
    <row r="523" spans="1:7" x14ac:dyDescent="0.3">
      <c r="A523" s="66">
        <f t="shared" si="7"/>
        <v>507</v>
      </c>
      <c r="B523" s="77"/>
      <c r="C523" s="77"/>
      <c r="D523" s="77"/>
      <c r="E523" s="77"/>
      <c r="F523" s="77"/>
      <c r="G523" s="77">
        <v>21.84</v>
      </c>
    </row>
    <row r="524" spans="1:7" x14ac:dyDescent="0.3">
      <c r="A524" s="66">
        <f t="shared" si="7"/>
        <v>508</v>
      </c>
      <c r="B524" s="77"/>
      <c r="C524" s="77"/>
      <c r="D524" s="77"/>
      <c r="E524" s="77"/>
      <c r="F524" s="77"/>
      <c r="G524" s="77">
        <v>21.84</v>
      </c>
    </row>
    <row r="525" spans="1:7" x14ac:dyDescent="0.3">
      <c r="A525" s="66">
        <f t="shared" si="7"/>
        <v>509</v>
      </c>
      <c r="B525" s="77"/>
      <c r="C525" s="77"/>
      <c r="D525" s="77"/>
      <c r="E525" s="77"/>
      <c r="F525" s="77"/>
      <c r="G525" s="77">
        <v>21.84</v>
      </c>
    </row>
    <row r="526" spans="1:7" x14ac:dyDescent="0.3">
      <c r="A526" s="66">
        <f t="shared" si="7"/>
        <v>510</v>
      </c>
      <c r="B526" s="77"/>
      <c r="C526" s="77"/>
      <c r="D526" s="77"/>
      <c r="E526" s="77"/>
      <c r="F526" s="77"/>
      <c r="G526" s="77">
        <v>21.84</v>
      </c>
    </row>
    <row r="527" spans="1:7" x14ac:dyDescent="0.3">
      <c r="A527" s="66">
        <f t="shared" si="7"/>
        <v>511</v>
      </c>
      <c r="B527" s="77"/>
      <c r="C527" s="77"/>
      <c r="D527" s="77"/>
      <c r="E527" s="77"/>
      <c r="F527" s="77"/>
      <c r="G527" s="77">
        <v>21.84</v>
      </c>
    </row>
    <row r="528" spans="1:7" x14ac:dyDescent="0.3">
      <c r="A528" s="66">
        <f t="shared" si="7"/>
        <v>512</v>
      </c>
      <c r="B528" s="77"/>
      <c r="C528" s="77"/>
      <c r="D528" s="77"/>
      <c r="E528" s="77"/>
      <c r="F528" s="77"/>
      <c r="G528" s="77">
        <v>21.84</v>
      </c>
    </row>
    <row r="529" spans="1:7" x14ac:dyDescent="0.3">
      <c r="A529" s="66">
        <f t="shared" si="7"/>
        <v>513</v>
      </c>
      <c r="B529" s="77"/>
      <c r="C529" s="77"/>
      <c r="D529" s="77"/>
      <c r="E529" s="77"/>
      <c r="F529" s="77"/>
      <c r="G529" s="77">
        <v>21.84</v>
      </c>
    </row>
    <row r="530" spans="1:7" x14ac:dyDescent="0.3">
      <c r="A530" s="66">
        <f t="shared" si="7"/>
        <v>514</v>
      </c>
      <c r="B530" s="77"/>
      <c r="C530" s="77"/>
      <c r="D530" s="77"/>
      <c r="E530" s="77"/>
      <c r="F530" s="77"/>
      <c r="G530" s="77">
        <v>21.84</v>
      </c>
    </row>
    <row r="531" spans="1:7" x14ac:dyDescent="0.3">
      <c r="A531" s="66">
        <f t="shared" ref="A531:A550" si="8">+$B$9+A530</f>
        <v>515</v>
      </c>
      <c r="B531" s="77"/>
      <c r="C531" s="77"/>
      <c r="D531" s="77"/>
      <c r="E531" s="77"/>
      <c r="F531" s="77"/>
      <c r="G531" s="77">
        <v>21.84</v>
      </c>
    </row>
    <row r="532" spans="1:7" x14ac:dyDescent="0.3">
      <c r="A532" s="66">
        <f t="shared" si="8"/>
        <v>516</v>
      </c>
      <c r="B532" s="77"/>
      <c r="C532" s="77"/>
      <c r="D532" s="77"/>
      <c r="E532" s="77"/>
      <c r="F532" s="77"/>
      <c r="G532" s="77">
        <v>21.84</v>
      </c>
    </row>
    <row r="533" spans="1:7" x14ac:dyDescent="0.3">
      <c r="A533" s="66">
        <f t="shared" si="8"/>
        <v>517</v>
      </c>
      <c r="B533" s="77"/>
      <c r="C533" s="77"/>
      <c r="D533" s="77"/>
      <c r="E533" s="77"/>
      <c r="F533" s="77"/>
      <c r="G533" s="77">
        <v>21.84</v>
      </c>
    </row>
    <row r="534" spans="1:7" x14ac:dyDescent="0.3">
      <c r="A534" s="66">
        <f t="shared" si="8"/>
        <v>518</v>
      </c>
      <c r="B534" s="77"/>
      <c r="C534" s="77"/>
      <c r="D534" s="77"/>
      <c r="E534" s="77"/>
      <c r="F534" s="77"/>
      <c r="G534" s="77">
        <v>21.84</v>
      </c>
    </row>
    <row r="535" spans="1:7" x14ac:dyDescent="0.3">
      <c r="A535" s="66">
        <f t="shared" si="8"/>
        <v>519</v>
      </c>
      <c r="B535" s="77"/>
      <c r="C535" s="77"/>
      <c r="D535" s="77"/>
      <c r="E535" s="77"/>
      <c r="F535" s="77"/>
      <c r="G535" s="77">
        <v>21.84</v>
      </c>
    </row>
    <row r="536" spans="1:7" x14ac:dyDescent="0.3">
      <c r="A536" s="66">
        <f t="shared" si="8"/>
        <v>520</v>
      </c>
      <c r="B536" s="77"/>
      <c r="C536" s="77"/>
      <c r="D536" s="77"/>
      <c r="E536" s="77"/>
      <c r="F536" s="77"/>
      <c r="G536" s="77">
        <v>21.84</v>
      </c>
    </row>
    <row r="537" spans="1:7" x14ac:dyDescent="0.3">
      <c r="A537" s="66">
        <f t="shared" si="8"/>
        <v>521</v>
      </c>
      <c r="B537" s="77"/>
      <c r="C537" s="77"/>
      <c r="D537" s="77"/>
      <c r="E537" s="77"/>
      <c r="F537" s="77"/>
      <c r="G537" s="77">
        <v>21.84</v>
      </c>
    </row>
    <row r="538" spans="1:7" x14ac:dyDescent="0.3">
      <c r="A538" s="66">
        <f t="shared" si="8"/>
        <v>522</v>
      </c>
      <c r="B538" s="77"/>
      <c r="C538" s="77"/>
      <c r="D538" s="77"/>
      <c r="E538" s="77"/>
      <c r="F538" s="77"/>
      <c r="G538" s="77">
        <v>21.84</v>
      </c>
    </row>
    <row r="539" spans="1:7" x14ac:dyDescent="0.3">
      <c r="A539" s="66">
        <f t="shared" si="8"/>
        <v>523</v>
      </c>
      <c r="B539" s="77"/>
      <c r="C539" s="77"/>
      <c r="D539" s="77"/>
      <c r="E539" s="77"/>
      <c r="F539" s="77"/>
      <c r="G539" s="77">
        <v>21.84</v>
      </c>
    </row>
    <row r="540" spans="1:7" x14ac:dyDescent="0.3">
      <c r="A540" s="66">
        <f t="shared" si="8"/>
        <v>524</v>
      </c>
      <c r="B540" s="77"/>
      <c r="C540" s="77"/>
      <c r="D540" s="77"/>
      <c r="E540" s="77"/>
      <c r="F540" s="77"/>
      <c r="G540" s="77">
        <v>21.84</v>
      </c>
    </row>
    <row r="541" spans="1:7" x14ac:dyDescent="0.3">
      <c r="A541" s="66">
        <f t="shared" si="8"/>
        <v>525</v>
      </c>
      <c r="B541" s="77"/>
      <c r="C541" s="77"/>
      <c r="D541" s="77"/>
      <c r="E541" s="77"/>
      <c r="F541" s="77"/>
      <c r="G541" s="77">
        <v>21.84</v>
      </c>
    </row>
    <row r="542" spans="1:7" x14ac:dyDescent="0.3">
      <c r="A542" s="66">
        <f t="shared" si="8"/>
        <v>526</v>
      </c>
      <c r="B542" s="77"/>
      <c r="C542" s="77"/>
      <c r="D542" s="77"/>
      <c r="E542" s="77"/>
      <c r="F542" s="77"/>
      <c r="G542" s="77">
        <v>21.84</v>
      </c>
    </row>
    <row r="543" spans="1:7" x14ac:dyDescent="0.3">
      <c r="A543" s="66">
        <f t="shared" si="8"/>
        <v>527</v>
      </c>
      <c r="B543" s="77"/>
      <c r="C543" s="77"/>
      <c r="D543" s="77"/>
      <c r="E543" s="77"/>
      <c r="F543" s="77"/>
      <c r="G543" s="77">
        <v>21.84</v>
      </c>
    </row>
    <row r="544" spans="1:7" x14ac:dyDescent="0.3">
      <c r="A544" s="66">
        <f t="shared" si="8"/>
        <v>528</v>
      </c>
      <c r="B544" s="77"/>
      <c r="C544" s="77"/>
      <c r="D544" s="77"/>
      <c r="E544" s="77"/>
      <c r="F544" s="77"/>
      <c r="G544" s="77">
        <v>21.84</v>
      </c>
    </row>
    <row r="545" spans="1:7" x14ac:dyDescent="0.3">
      <c r="A545" s="66">
        <f t="shared" si="8"/>
        <v>529</v>
      </c>
      <c r="B545" s="77"/>
      <c r="C545" s="77"/>
      <c r="D545" s="77"/>
      <c r="E545" s="77"/>
      <c r="F545" s="77"/>
      <c r="G545" s="77">
        <v>21.84</v>
      </c>
    </row>
    <row r="546" spans="1:7" x14ac:dyDescent="0.3">
      <c r="A546" s="66">
        <f t="shared" si="8"/>
        <v>530</v>
      </c>
      <c r="B546" s="77"/>
      <c r="C546" s="77"/>
      <c r="D546" s="77"/>
      <c r="E546" s="77"/>
      <c r="F546" s="77"/>
      <c r="G546" s="77">
        <v>21.84</v>
      </c>
    </row>
    <row r="547" spans="1:7" x14ac:dyDescent="0.3">
      <c r="A547" s="66">
        <f t="shared" si="8"/>
        <v>531</v>
      </c>
      <c r="B547" s="77"/>
      <c r="C547" s="77"/>
      <c r="D547" s="77"/>
      <c r="E547" s="77"/>
      <c r="F547" s="77"/>
      <c r="G547" s="77">
        <v>21.84</v>
      </c>
    </row>
    <row r="548" spans="1:7" x14ac:dyDescent="0.3">
      <c r="A548" s="66">
        <f t="shared" si="8"/>
        <v>532</v>
      </c>
      <c r="B548" s="77"/>
      <c r="C548" s="77"/>
      <c r="D548" s="77"/>
      <c r="E548" s="77"/>
      <c r="F548" s="77"/>
      <c r="G548" s="77">
        <v>21.84</v>
      </c>
    </row>
    <row r="549" spans="1:7" x14ac:dyDescent="0.3">
      <c r="A549" s="66">
        <f t="shared" si="8"/>
        <v>533</v>
      </c>
      <c r="B549" s="77"/>
      <c r="C549" s="77"/>
      <c r="D549" s="77"/>
      <c r="E549" s="77"/>
      <c r="F549" s="77"/>
      <c r="G549" s="77">
        <v>21.84</v>
      </c>
    </row>
    <row r="550" spans="1:7" x14ac:dyDescent="0.3">
      <c r="A550" s="66">
        <f t="shared" si="8"/>
        <v>534</v>
      </c>
      <c r="B550" s="77"/>
      <c r="C550" s="77"/>
      <c r="D550" s="77"/>
      <c r="E550" s="77"/>
      <c r="F550" s="77"/>
      <c r="G550" s="77">
        <v>21.84</v>
      </c>
    </row>
    <row r="551" spans="1:7" x14ac:dyDescent="0.3">
      <c r="A551" s="66">
        <f t="shared" ref="A551:A566" si="9">+$B$9+A550</f>
        <v>535</v>
      </c>
      <c r="B551" s="77"/>
      <c r="C551" s="77"/>
      <c r="D551" s="77"/>
      <c r="E551" s="77"/>
      <c r="F551" s="77"/>
      <c r="G551" s="77">
        <v>21.84</v>
      </c>
    </row>
    <row r="552" spans="1:7" x14ac:dyDescent="0.3">
      <c r="A552" s="66">
        <f t="shared" si="9"/>
        <v>536</v>
      </c>
      <c r="B552" s="77"/>
      <c r="C552" s="77"/>
      <c r="D552" s="77"/>
      <c r="E552" s="77"/>
      <c r="F552" s="77"/>
      <c r="G552" s="77">
        <v>21.84</v>
      </c>
    </row>
    <row r="553" spans="1:7" x14ac:dyDescent="0.3">
      <c r="A553" s="66">
        <f t="shared" si="9"/>
        <v>537</v>
      </c>
      <c r="B553" s="77"/>
      <c r="C553" s="77"/>
      <c r="D553" s="77"/>
      <c r="E553" s="77"/>
      <c r="F553" s="77"/>
      <c r="G553" s="77">
        <v>21.84</v>
      </c>
    </row>
    <row r="554" spans="1:7" x14ac:dyDescent="0.3">
      <c r="A554" s="66">
        <f t="shared" si="9"/>
        <v>538</v>
      </c>
      <c r="B554" s="77"/>
      <c r="C554" s="77"/>
      <c r="D554" s="77"/>
      <c r="E554" s="77"/>
      <c r="F554" s="77"/>
      <c r="G554" s="77">
        <v>21.84</v>
      </c>
    </row>
    <row r="555" spans="1:7" x14ac:dyDescent="0.3">
      <c r="A555" s="66">
        <f t="shared" si="9"/>
        <v>539</v>
      </c>
      <c r="B555" s="77"/>
      <c r="C555" s="77"/>
      <c r="D555" s="77"/>
      <c r="E555" s="77"/>
      <c r="F555" s="77"/>
      <c r="G555" s="77">
        <v>21.84</v>
      </c>
    </row>
    <row r="556" spans="1:7" x14ac:dyDescent="0.3">
      <c r="A556" s="66">
        <f t="shared" si="9"/>
        <v>540</v>
      </c>
      <c r="B556" s="77"/>
      <c r="C556" s="77"/>
      <c r="D556" s="77"/>
      <c r="E556" s="77"/>
      <c r="F556" s="77"/>
      <c r="G556" s="77">
        <v>21.84</v>
      </c>
    </row>
    <row r="557" spans="1:7" x14ac:dyDescent="0.3">
      <c r="A557" s="66">
        <f t="shared" si="9"/>
        <v>541</v>
      </c>
      <c r="B557" s="77"/>
      <c r="C557" s="77"/>
      <c r="D557" s="77"/>
      <c r="E557" s="77"/>
      <c r="F557" s="77"/>
      <c r="G557" s="77">
        <v>21.84</v>
      </c>
    </row>
    <row r="558" spans="1:7" x14ac:dyDescent="0.3">
      <c r="A558" s="66">
        <f t="shared" si="9"/>
        <v>542</v>
      </c>
      <c r="B558" s="77"/>
      <c r="C558" s="77"/>
      <c r="D558" s="77"/>
      <c r="E558" s="77"/>
      <c r="F558" s="77"/>
      <c r="G558" s="77">
        <v>21.84</v>
      </c>
    </row>
    <row r="559" spans="1:7" x14ac:dyDescent="0.3">
      <c r="A559" s="66">
        <f t="shared" si="9"/>
        <v>543</v>
      </c>
      <c r="B559" s="77"/>
      <c r="C559" s="77"/>
      <c r="D559" s="77"/>
      <c r="E559" s="77"/>
      <c r="F559" s="77"/>
      <c r="G559" s="77">
        <v>21.84</v>
      </c>
    </row>
    <row r="560" spans="1:7" x14ac:dyDescent="0.3">
      <c r="A560" s="66">
        <f t="shared" si="9"/>
        <v>544</v>
      </c>
      <c r="B560" s="77"/>
      <c r="C560" s="77"/>
      <c r="D560" s="77"/>
      <c r="E560" s="77"/>
      <c r="F560" s="77"/>
      <c r="G560" s="77">
        <v>21.84</v>
      </c>
    </row>
    <row r="561" spans="1:7" x14ac:dyDescent="0.3">
      <c r="A561" s="66">
        <f t="shared" si="9"/>
        <v>545</v>
      </c>
      <c r="B561" s="77"/>
      <c r="C561" s="77"/>
      <c r="D561" s="77"/>
      <c r="E561" s="77"/>
      <c r="F561" s="77"/>
      <c r="G561" s="77">
        <v>21.84</v>
      </c>
    </row>
    <row r="562" spans="1:7" x14ac:dyDescent="0.3">
      <c r="A562" s="66">
        <f t="shared" si="9"/>
        <v>546</v>
      </c>
      <c r="B562" s="77"/>
      <c r="C562" s="77"/>
      <c r="D562" s="77"/>
      <c r="E562" s="77"/>
      <c r="F562" s="77"/>
      <c r="G562" s="77">
        <v>21.84</v>
      </c>
    </row>
    <row r="563" spans="1:7" x14ac:dyDescent="0.3">
      <c r="A563" s="66">
        <f t="shared" si="9"/>
        <v>547</v>
      </c>
      <c r="B563" s="77"/>
      <c r="C563" s="77"/>
      <c r="D563" s="77"/>
      <c r="E563" s="77"/>
      <c r="F563" s="77"/>
      <c r="G563" s="77">
        <v>21.84</v>
      </c>
    </row>
    <row r="564" spans="1:7" x14ac:dyDescent="0.3">
      <c r="A564" s="66">
        <f t="shared" si="9"/>
        <v>548</v>
      </c>
      <c r="B564" s="77"/>
      <c r="C564" s="77"/>
      <c r="D564" s="77"/>
      <c r="E564" s="77"/>
      <c r="F564" s="77"/>
      <c r="G564" s="77">
        <v>21.84</v>
      </c>
    </row>
    <row r="565" spans="1:7" x14ac:dyDescent="0.3">
      <c r="A565" s="66">
        <f t="shared" si="9"/>
        <v>549</v>
      </c>
      <c r="B565" s="77"/>
      <c r="C565" s="77"/>
      <c r="D565" s="77"/>
      <c r="E565" s="77"/>
      <c r="F565" s="77"/>
      <c r="G565" s="77">
        <v>21.84</v>
      </c>
    </row>
    <row r="566" spans="1:7" x14ac:dyDescent="0.3">
      <c r="A566" s="66">
        <f t="shared" si="9"/>
        <v>550</v>
      </c>
      <c r="B566" s="77"/>
      <c r="C566" s="77"/>
      <c r="D566" s="77"/>
      <c r="E566" s="77"/>
      <c r="F566" s="77"/>
      <c r="G566" s="77">
        <v>21.84</v>
      </c>
    </row>
  </sheetData>
  <mergeCells count="15">
    <mergeCell ref="G4:G5"/>
    <mergeCell ref="A14:A15"/>
    <mergeCell ref="C14:G14"/>
    <mergeCell ref="B15:B16"/>
    <mergeCell ref="C15:C16"/>
    <mergeCell ref="D15:D16"/>
    <mergeCell ref="E15:E16"/>
    <mergeCell ref="F15:F16"/>
    <mergeCell ref="G15:G16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Sources</vt:lpstr>
      <vt:lpstr>Domestic Wastewater</vt:lpstr>
      <vt:lpstr>Industrial Wastewater</vt:lpstr>
      <vt:lpstr>Urban Stormwater</vt:lpstr>
      <vt:lpstr>Agriculture &amp; Aquaculture</vt:lpstr>
      <vt:lpstr>Phosphate Detergent Ban</vt:lpstr>
      <vt:lpstr>step 2,3,4 - industrial</vt:lpstr>
      <vt:lpstr>Nitrogen Cost Curve</vt:lpstr>
      <vt:lpstr>Phosphorus Cost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 Wen</dc:creator>
  <cp:lastModifiedBy>Nancy Bermas</cp:lastModifiedBy>
  <dcterms:created xsi:type="dcterms:W3CDTF">2016-01-07T16:05:01Z</dcterms:created>
  <dcterms:modified xsi:type="dcterms:W3CDTF">2018-06-11T00:52:54Z</dcterms:modified>
</cp:coreProperties>
</file>