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esktop\PROA &amp; NLM\PROA final outputs\"/>
    </mc:Choice>
  </mc:AlternateContent>
  <bookViews>
    <workbookView xWindow="0" yWindow="0" windowWidth="23040" windowHeight="8544" tabRatio="698" firstSheet="4" activeTab="7"/>
  </bookViews>
  <sheets>
    <sheet name="Sources" sheetId="12" r:id="rId1"/>
    <sheet name="Domestic Wastewater" sheetId="14" r:id="rId2"/>
    <sheet name="Industrial Wastewater" sheetId="16" r:id="rId3"/>
    <sheet name="Urban Stormwater" sheetId="17" r:id="rId4"/>
    <sheet name="Agriculture &amp; Aquaculture" sheetId="13" r:id="rId5"/>
    <sheet name="Phosphate Detergent Ban" sheetId="20" r:id="rId6"/>
    <sheet name="step 2,3,4 - industrial" sheetId="8" state="hidden" r:id="rId7"/>
    <sheet name="Nitrogen Cost Curve" sheetId="24" r:id="rId8"/>
    <sheet name="Phosphorus Cost Curve" sheetId="23" r:id="rId9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4" l="1"/>
  <c r="C11" i="24"/>
  <c r="D11" i="24"/>
  <c r="E11" i="24"/>
  <c r="F11" i="24"/>
  <c r="G11" i="24"/>
  <c r="B9" i="23"/>
  <c r="B9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C10" i="24"/>
  <c r="D10" i="24"/>
  <c r="E10" i="24"/>
  <c r="F10" i="24"/>
  <c r="G10" i="24"/>
  <c r="B10" i="24"/>
  <c r="J8" i="20"/>
  <c r="T8" i="20"/>
  <c r="J9" i="20"/>
  <c r="T10" i="20"/>
  <c r="J10" i="20"/>
  <c r="B10" i="23"/>
  <c r="C10" i="23"/>
  <c r="D10" i="23"/>
  <c r="E10" i="23"/>
  <c r="F10" i="23"/>
  <c r="G10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L7" i="20"/>
  <c r="N7" i="20"/>
  <c r="O7" i="20"/>
  <c r="R7" i="20"/>
  <c r="L10" i="20"/>
  <c r="I10" i="20"/>
  <c r="L9" i="20"/>
  <c r="I9" i="20"/>
  <c r="L8" i="20"/>
  <c r="N8" i="20"/>
  <c r="O8" i="20"/>
  <c r="I8" i="20"/>
  <c r="S8" i="20"/>
  <c r="Q8" i="20"/>
  <c r="J7" i="20"/>
  <c r="T7" i="20"/>
  <c r="S7" i="20"/>
  <c r="Q7" i="20"/>
  <c r="I12" i="13"/>
  <c r="K12" i="13"/>
  <c r="I10" i="13"/>
  <c r="K10" i="13"/>
  <c r="I8" i="13"/>
  <c r="K8" i="13"/>
  <c r="H13" i="13"/>
  <c r="J13" i="13"/>
  <c r="H11" i="13"/>
  <c r="J11" i="13"/>
  <c r="H9" i="13"/>
  <c r="J9" i="13"/>
  <c r="H7" i="13"/>
  <c r="J7" i="13"/>
  <c r="Q16" i="14"/>
  <c r="Q15" i="14"/>
  <c r="I15" i="14"/>
  <c r="J15" i="14"/>
  <c r="L15" i="14"/>
  <c r="N15" i="14"/>
  <c r="O15" i="14"/>
  <c r="R15" i="14"/>
  <c r="S15" i="14"/>
  <c r="T15" i="14"/>
  <c r="I16" i="14"/>
  <c r="J16" i="14"/>
  <c r="L16" i="14"/>
  <c r="N16" i="14"/>
  <c r="O16" i="14"/>
  <c r="R16" i="14"/>
  <c r="S16" i="14"/>
  <c r="T16" i="14"/>
  <c r="I17" i="14"/>
  <c r="J17" i="14"/>
  <c r="L17" i="14"/>
  <c r="I18" i="14"/>
  <c r="J18" i="14"/>
  <c r="L18" i="14"/>
  <c r="Q8" i="14"/>
  <c r="Q7" i="14"/>
  <c r="N7" i="13"/>
  <c r="O7" i="13"/>
  <c r="Q7" i="13"/>
  <c r="O9" i="17"/>
  <c r="O11" i="17"/>
  <c r="J8" i="17"/>
  <c r="K8" i="17"/>
  <c r="M8" i="17"/>
  <c r="F8" i="17"/>
  <c r="N8" i="17"/>
  <c r="J10" i="17"/>
  <c r="K10" i="17"/>
  <c r="M10" i="17"/>
  <c r="N10" i="17"/>
  <c r="O13" i="17"/>
  <c r="J13" i="17"/>
  <c r="K13" i="17"/>
  <c r="M13" i="17"/>
  <c r="J12" i="17"/>
  <c r="K12" i="17"/>
  <c r="M12" i="17"/>
  <c r="N12" i="17"/>
  <c r="J11" i="17"/>
  <c r="K11" i="17"/>
  <c r="M11" i="17"/>
  <c r="G9" i="17"/>
  <c r="F9" i="17"/>
  <c r="G8" i="17"/>
  <c r="J9" i="17"/>
  <c r="L7" i="16"/>
  <c r="N7" i="16"/>
  <c r="O7" i="16"/>
  <c r="Q7" i="16"/>
  <c r="N18" i="16"/>
  <c r="L18" i="16"/>
  <c r="O18" i="16"/>
  <c r="Q18" i="16"/>
  <c r="I18" i="16"/>
  <c r="R18" i="16"/>
  <c r="J18" i="16"/>
  <c r="N17" i="16"/>
  <c r="L17" i="16"/>
  <c r="O17" i="16"/>
  <c r="Q17" i="16"/>
  <c r="J17" i="16"/>
  <c r="I17" i="16"/>
  <c r="N16" i="16"/>
  <c r="L16" i="16"/>
  <c r="O16" i="16"/>
  <c r="Q16" i="16"/>
  <c r="J16" i="16"/>
  <c r="S16" i="16"/>
  <c r="I16" i="16"/>
  <c r="N15" i="16"/>
  <c r="L15" i="16"/>
  <c r="J15" i="16"/>
  <c r="I15" i="16"/>
  <c r="L10" i="16"/>
  <c r="J10" i="16"/>
  <c r="I10" i="16"/>
  <c r="L9" i="16"/>
  <c r="J9" i="16"/>
  <c r="I9" i="16"/>
  <c r="N8" i="16"/>
  <c r="L8" i="16"/>
  <c r="O8" i="16"/>
  <c r="Q8" i="16"/>
  <c r="J8" i="16"/>
  <c r="I8" i="16"/>
  <c r="J7" i="16"/>
  <c r="I7" i="16"/>
  <c r="K9" i="17"/>
  <c r="M9" i="17"/>
  <c r="O15" i="16"/>
  <c r="Q15" i="16"/>
  <c r="S15" i="16"/>
  <c r="R16" i="16"/>
  <c r="S17" i="16"/>
  <c r="S18" i="16"/>
  <c r="R7" i="16"/>
  <c r="R17" i="16"/>
  <c r="R8" i="16"/>
  <c r="S8" i="16"/>
  <c r="S7" i="16"/>
  <c r="R15" i="16"/>
  <c r="L9" i="14"/>
  <c r="L10" i="14"/>
  <c r="L8" i="14"/>
  <c r="L7" i="14"/>
  <c r="I9" i="14"/>
  <c r="I10" i="14"/>
  <c r="J10" i="14"/>
  <c r="J9" i="14"/>
  <c r="J8" i="14"/>
  <c r="J7" i="14"/>
  <c r="I7" i="14"/>
  <c r="I8" i="14"/>
  <c r="N8" i="14"/>
  <c r="O8" i="14"/>
  <c r="R8" i="14"/>
  <c r="S8" i="14"/>
  <c r="N7" i="14"/>
  <c r="O7" i="14"/>
  <c r="R7" i="14"/>
  <c r="S7" i="14"/>
  <c r="K25" i="13"/>
  <c r="J25" i="13"/>
  <c r="N19" i="13"/>
  <c r="O19" i="13"/>
  <c r="Q19" i="13"/>
  <c r="K19" i="13"/>
  <c r="S19" i="13"/>
  <c r="J19" i="13"/>
  <c r="N13" i="13"/>
  <c r="O13" i="13"/>
  <c r="Q13" i="13"/>
  <c r="N11" i="13"/>
  <c r="O11" i="13"/>
  <c r="Q11" i="13"/>
  <c r="N9" i="13"/>
  <c r="O9" i="13"/>
  <c r="Q9" i="13"/>
  <c r="T7" i="14"/>
  <c r="T8" i="14"/>
  <c r="R19" i="13"/>
  <c r="N47" i="8"/>
  <c r="Y47" i="8"/>
  <c r="S47" i="8"/>
  <c r="U47" i="8"/>
  <c r="K47" i="8"/>
  <c r="W47" i="8"/>
  <c r="N46" i="8"/>
  <c r="Y46" i="8"/>
  <c r="S46" i="8"/>
  <c r="U46" i="8"/>
  <c r="K46" i="8"/>
  <c r="W46" i="8"/>
  <c r="N45" i="8"/>
  <c r="Y45" i="8"/>
  <c r="S45" i="8"/>
  <c r="U45" i="8"/>
  <c r="K45" i="8"/>
  <c r="W45" i="8"/>
  <c r="N44" i="8"/>
  <c r="Y44" i="8"/>
  <c r="S44" i="8"/>
  <c r="U44" i="8"/>
  <c r="K44" i="8"/>
  <c r="W44" i="8"/>
  <c r="N43" i="8"/>
  <c r="Y43" i="8"/>
  <c r="S43" i="8"/>
  <c r="U43" i="8"/>
  <c r="K43" i="8"/>
  <c r="W43" i="8"/>
  <c r="N42" i="8"/>
  <c r="Y42" i="8"/>
  <c r="S42" i="8"/>
  <c r="U42" i="8"/>
  <c r="K42" i="8"/>
  <c r="W42" i="8"/>
  <c r="M41" i="8"/>
  <c r="L41" i="8"/>
  <c r="J41" i="8"/>
  <c r="I41" i="8"/>
  <c r="K41" i="8"/>
  <c r="H40" i="8"/>
  <c r="S39" i="8"/>
  <c r="U39" i="8"/>
  <c r="N39" i="8"/>
  <c r="Y39" i="8"/>
  <c r="K39" i="8"/>
  <c r="W39" i="8"/>
  <c r="S38" i="8"/>
  <c r="U38" i="8"/>
  <c r="N38" i="8"/>
  <c r="Y38" i="8"/>
  <c r="K38" i="8"/>
  <c r="W38" i="8"/>
  <c r="S37" i="8"/>
  <c r="U37" i="8"/>
  <c r="N37" i="8"/>
  <c r="Y37" i="8"/>
  <c r="K37" i="8"/>
  <c r="W37" i="8"/>
  <c r="S36" i="8"/>
  <c r="U36" i="8"/>
  <c r="N36" i="8"/>
  <c r="Y36" i="8"/>
  <c r="K36" i="8"/>
  <c r="W36" i="8"/>
  <c r="S35" i="8"/>
  <c r="U35" i="8"/>
  <c r="N35" i="8"/>
  <c r="Y35" i="8"/>
  <c r="K35" i="8"/>
  <c r="W35" i="8"/>
  <c r="S34" i="8"/>
  <c r="U34" i="8"/>
  <c r="N34" i="8"/>
  <c r="Y34" i="8"/>
  <c r="K34" i="8"/>
  <c r="W34" i="8"/>
  <c r="M33" i="8"/>
  <c r="L33" i="8"/>
  <c r="N33" i="8"/>
  <c r="J33" i="8"/>
  <c r="I33" i="8"/>
  <c r="K33" i="8"/>
  <c r="G32" i="8"/>
  <c r="N31" i="8"/>
  <c r="Y31" i="8"/>
  <c r="S31" i="8"/>
  <c r="U31" i="8"/>
  <c r="K31" i="8"/>
  <c r="W31" i="8"/>
  <c r="N30" i="8"/>
  <c r="Y30" i="8"/>
  <c r="S30" i="8"/>
  <c r="U30" i="8"/>
  <c r="K30" i="8"/>
  <c r="W30" i="8"/>
  <c r="N29" i="8"/>
  <c r="Y29" i="8"/>
  <c r="S29" i="8"/>
  <c r="U29" i="8"/>
  <c r="K29" i="8"/>
  <c r="W29" i="8"/>
  <c r="N28" i="8"/>
  <c r="Y28" i="8"/>
  <c r="S28" i="8"/>
  <c r="U28" i="8"/>
  <c r="K28" i="8"/>
  <c r="W28" i="8"/>
  <c r="N27" i="8"/>
  <c r="Y27" i="8"/>
  <c r="S27" i="8"/>
  <c r="U27" i="8"/>
  <c r="K27" i="8"/>
  <c r="W27" i="8"/>
  <c r="N26" i="8"/>
  <c r="Y26" i="8"/>
  <c r="S26" i="8"/>
  <c r="U26" i="8"/>
  <c r="K26" i="8"/>
  <c r="W26" i="8"/>
  <c r="M25" i="8"/>
  <c r="L25" i="8"/>
  <c r="J25" i="8"/>
  <c r="I25" i="8"/>
  <c r="K25" i="8"/>
  <c r="H24" i="8"/>
  <c r="S23" i="8"/>
  <c r="U23" i="8"/>
  <c r="N23" i="8"/>
  <c r="Y23" i="8"/>
  <c r="K23" i="8"/>
  <c r="W23" i="8"/>
  <c r="S22" i="8"/>
  <c r="U22" i="8"/>
  <c r="N22" i="8"/>
  <c r="Y22" i="8"/>
  <c r="K22" i="8"/>
  <c r="W22" i="8"/>
  <c r="S21" i="8"/>
  <c r="U21" i="8"/>
  <c r="N21" i="8"/>
  <c r="Y21" i="8"/>
  <c r="K21" i="8"/>
  <c r="W21" i="8"/>
  <c r="S20" i="8"/>
  <c r="U20" i="8"/>
  <c r="N20" i="8"/>
  <c r="Y20" i="8"/>
  <c r="K20" i="8"/>
  <c r="W20" i="8"/>
  <c r="S19" i="8"/>
  <c r="U19" i="8"/>
  <c r="N19" i="8"/>
  <c r="Y19" i="8"/>
  <c r="K19" i="8"/>
  <c r="W19" i="8"/>
  <c r="S18" i="8"/>
  <c r="U18" i="8"/>
  <c r="N18" i="8"/>
  <c r="Y18" i="8"/>
  <c r="K18" i="8"/>
  <c r="W18" i="8"/>
  <c r="M17" i="8"/>
  <c r="L17" i="8"/>
  <c r="N17" i="8"/>
  <c r="J17" i="8"/>
  <c r="I17" i="8"/>
  <c r="K17" i="8"/>
  <c r="H16" i="8"/>
  <c r="S15" i="8"/>
  <c r="U15" i="8"/>
  <c r="N15" i="8"/>
  <c r="Y15" i="8"/>
  <c r="K15" i="8"/>
  <c r="W15" i="8"/>
  <c r="S14" i="8"/>
  <c r="U14" i="8"/>
  <c r="N14" i="8"/>
  <c r="Y14" i="8"/>
  <c r="K14" i="8"/>
  <c r="W14" i="8"/>
  <c r="S13" i="8"/>
  <c r="U13" i="8"/>
  <c r="N13" i="8"/>
  <c r="Y13" i="8"/>
  <c r="K13" i="8"/>
  <c r="W13" i="8"/>
  <c r="S12" i="8"/>
  <c r="U12" i="8"/>
  <c r="N12" i="8"/>
  <c r="Y12" i="8"/>
  <c r="K12" i="8"/>
  <c r="W12" i="8"/>
  <c r="N11" i="8"/>
  <c r="Y11" i="8"/>
  <c r="S11" i="8"/>
  <c r="U11" i="8"/>
  <c r="K11" i="8"/>
  <c r="W11" i="8"/>
  <c r="N10" i="8"/>
  <c r="Y10" i="8"/>
  <c r="S10" i="8"/>
  <c r="U10" i="8"/>
  <c r="K10" i="8"/>
  <c r="W10" i="8"/>
  <c r="M9" i="8"/>
  <c r="L9" i="8"/>
  <c r="N9" i="8"/>
  <c r="J9" i="8"/>
  <c r="I9" i="8"/>
  <c r="K9" i="8"/>
  <c r="G8" i="8"/>
  <c r="G24" i="8"/>
  <c r="H32" i="8"/>
  <c r="G40" i="8"/>
  <c r="N25" i="8"/>
  <c r="N41" i="8"/>
  <c r="X42" i="8"/>
  <c r="Z42" i="8"/>
  <c r="X43" i="8"/>
  <c r="Z43" i="8"/>
  <c r="X44" i="8"/>
  <c r="Z44" i="8"/>
  <c r="X45" i="8"/>
  <c r="Z45" i="8"/>
  <c r="X46" i="8"/>
  <c r="Z46" i="8"/>
  <c r="X47" i="8"/>
  <c r="Z47" i="8"/>
  <c r="X41" i="8"/>
  <c r="Z36" i="8"/>
  <c r="X36" i="8"/>
  <c r="Z35" i="8"/>
  <c r="X35" i="8"/>
  <c r="Z39" i="8"/>
  <c r="X39" i="8"/>
  <c r="Z34" i="8"/>
  <c r="X34" i="8"/>
  <c r="Z38" i="8"/>
  <c r="X38" i="8"/>
  <c r="Z37" i="8"/>
  <c r="X37" i="8"/>
  <c r="X26" i="8"/>
  <c r="Z26" i="8"/>
  <c r="X27" i="8"/>
  <c r="Z27" i="8"/>
  <c r="X28" i="8"/>
  <c r="Z28" i="8"/>
  <c r="X29" i="8"/>
  <c r="Z29" i="8"/>
  <c r="X30" i="8"/>
  <c r="Z30" i="8"/>
  <c r="X31" i="8"/>
  <c r="Z31" i="8"/>
  <c r="Z18" i="8"/>
  <c r="X18" i="8"/>
  <c r="Z22" i="8"/>
  <c r="X22" i="8"/>
  <c r="Z21" i="8"/>
  <c r="X21" i="8"/>
  <c r="Z20" i="8"/>
  <c r="X20" i="8"/>
  <c r="Z19" i="8"/>
  <c r="X19" i="8"/>
  <c r="Z23" i="8"/>
  <c r="X23" i="8"/>
  <c r="G16" i="8"/>
  <c r="X12" i="8"/>
  <c r="Z12" i="8"/>
  <c r="X14" i="8"/>
  <c r="Z14" i="8"/>
  <c r="X10" i="8"/>
  <c r="Z10" i="8"/>
  <c r="H8" i="8"/>
  <c r="X13" i="8"/>
  <c r="X11" i="8"/>
  <c r="X15" i="8"/>
  <c r="Z13" i="8"/>
  <c r="Z11" i="8"/>
  <c r="Z15" i="8"/>
  <c r="X33" i="8"/>
  <c r="Z17" i="8"/>
  <c r="Z33" i="8"/>
  <c r="X17" i="8"/>
  <c r="Z25" i="8"/>
  <c r="X25" i="8"/>
  <c r="Z41" i="8"/>
  <c r="X9" i="8"/>
  <c r="Z9" i="8"/>
</calcChain>
</file>

<file path=xl/comments1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</commentList>
</comments>
</file>

<file path=xl/comments2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3.xml><?xml version="1.0" encoding="utf-8"?>
<comments xmlns="http://schemas.openxmlformats.org/spreadsheetml/2006/main">
  <authors>
    <author>Cy Jones</author>
    <author>Hua Wen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Enter selected Best Management Practices in this column.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L6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I</t>
        </r>
        <r>
          <rPr>
            <b/>
            <sz val="9"/>
            <color indexed="81"/>
            <rFont val="Tahoma"/>
            <family val="2"/>
          </rPr>
          <t xml:space="preserve">f total annualized cost is already known, enter it here, overiding the cell formulas.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If annualized unit costs are known, enter them in columns N and O, overiding the formulas.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Enter estimated stormwater nitrogen load in this column.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Enter estimated stormwater phosphorus load in this column.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selected Best Management Pracices in this column.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TN and TP efficiencies in columns B and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application here.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loss rate here.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Enter annual fertilizer nitrogen and phosphorus losses here.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expensehere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Enter annual operation &amp; maintenance expense here.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If total annualized cost is already known, enter it here, overiding the cell formulas.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annualized unit costs are already known, enter them in columns R and S, overriding the formulas.
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comments5.xml><?xml version="1.0" encoding="utf-8"?>
<comments xmlns="http://schemas.openxmlformats.org/spreadsheetml/2006/main">
  <authors>
    <author>Cy Jones</author>
    <author>Hua Wen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Enter interest rate to use in the calculations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Enter WWTP nutrient removal technologies in this column.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Enter Total Nitrogen removal effiiciencies in column B.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Enter Total Phosphorus removal efficiencies in column 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Enter design or Current flow in this column.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Enter annual initrogen and phosphorus nfluent concentrations in these columns.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Enter annual nitrogen and phosphorus effluent concentrations in these columns.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 xml:space="preserve">Enter initial capital expenses per cubic meter of capacity in this column.
</t>
        </r>
      </text>
    </comment>
    <comment ref="L5" authorId="1" shapeId="0">
      <text>
        <r>
          <rPr>
            <b/>
            <sz val="9"/>
            <color indexed="81"/>
            <rFont val="Tahoma"/>
            <family val="2"/>
          </rPr>
          <t xml:space="preserve">Enter total initial capital expenses in this column.
</t>
        </r>
      </text>
    </comment>
    <comment ref="P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Q5" authorId="1" shapeId="0">
      <text>
        <r>
          <rPr>
            <b/>
            <sz val="9"/>
            <color indexed="81"/>
            <rFont val="Tahoma"/>
            <family val="2"/>
          </rPr>
          <t xml:space="preserve">Enter annual O&amp;M expenses in this column.
</t>
        </r>
      </text>
    </comment>
    <comment ref="R5" authorId="0" shapeId="0">
      <text>
        <r>
          <rPr>
            <sz val="9"/>
            <color indexed="81"/>
            <rFont val="Tahoma"/>
            <family val="2"/>
          </rPr>
          <t xml:space="preserve">If total annualized cost is already known, enter it here, overiding the cell formulas.
</t>
        </r>
      </text>
    </comment>
  </commentList>
</comments>
</file>

<file path=xl/comments6.xml><?xml version="1.0" encoding="utf-8"?>
<comments xmlns="http://schemas.openxmlformats.org/spreadsheetml/2006/main">
  <authors>
    <author>Hua Wen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Could be technical  efficiency or average from model plants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Use technology limit if there's no monitoring data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Hua Wen:</t>
        </r>
        <r>
          <rPr>
            <sz val="9"/>
            <color indexed="81"/>
            <rFont val="Tahoma"/>
            <family val="2"/>
          </rPr>
          <t xml:space="preserve">
CAPEX per unit depends on the size of plant (capacity). Should include the cost for sewage network</t>
        </r>
      </text>
    </comment>
  </commentList>
</comments>
</file>

<file path=xl/sharedStrings.xml><?xml version="1.0" encoding="utf-8"?>
<sst xmlns="http://schemas.openxmlformats.org/spreadsheetml/2006/main" count="405" uniqueCount="162">
  <si>
    <t xml:space="preserve">Technology </t>
  </si>
  <si>
    <t xml:space="preserve">Influent </t>
  </si>
  <si>
    <t>TN concentration (mg/L)</t>
  </si>
  <si>
    <t>TP concentration (mg/L)</t>
  </si>
  <si>
    <t>Removal efficiency (%)</t>
  </si>
  <si>
    <t>Effluent</t>
  </si>
  <si>
    <t>Industrial</t>
  </si>
  <si>
    <t xml:space="preserve">Agricultural </t>
  </si>
  <si>
    <t>Other</t>
  </si>
  <si>
    <t>pulp and paper</t>
  </si>
  <si>
    <t>food processing</t>
  </si>
  <si>
    <t>dye/textile/garments</t>
  </si>
  <si>
    <t>semicon</t>
  </si>
  <si>
    <t>chemical</t>
  </si>
  <si>
    <t>minerals</t>
  </si>
  <si>
    <t>laundry</t>
  </si>
  <si>
    <t>wood</t>
  </si>
  <si>
    <t>rubber/leather</t>
  </si>
  <si>
    <t>plastic/film/foam</t>
  </si>
  <si>
    <t>industrial dumpsite</t>
  </si>
  <si>
    <t>power plant</t>
  </si>
  <si>
    <t>Source</t>
  </si>
  <si>
    <t>Lifespan (yr)</t>
  </si>
  <si>
    <t>Interest rate (%)</t>
  </si>
  <si>
    <t>CAPEX (USD)</t>
  </si>
  <si>
    <t>OPEX (USD/yr)</t>
  </si>
  <si>
    <t>Annualized CAPEX cost (USD)</t>
  </si>
  <si>
    <t>Numbers are indicative only</t>
  </si>
  <si>
    <t>……</t>
  </si>
  <si>
    <t>Total cost per year (USD/yr)</t>
  </si>
  <si>
    <t>Group II Industrial wastewater solutions</t>
  </si>
  <si>
    <t>Treatment capacity                  (m3/day)</t>
  </si>
  <si>
    <t>Cost of TN removal (USD/Kg)</t>
  </si>
  <si>
    <t>Current/designed usage (%)</t>
  </si>
  <si>
    <t>Cost of TP removal (USD/Kg)</t>
  </si>
  <si>
    <t>TN reduction potential (kg/year)</t>
  </si>
  <si>
    <t>Amount of wastewater/sludge/stormwater (m3/yr)</t>
  </si>
  <si>
    <t>TN removed (Kg/yr)</t>
  </si>
  <si>
    <t>TP removed (Kg/yr)</t>
  </si>
  <si>
    <t>TP reduction potential (kg/year)</t>
  </si>
  <si>
    <t>Step 2,3,4 Identify nutrient removal technologies/measures, their removal potentials/efficiencies, and associated costs</t>
  </si>
  <si>
    <t>Model plants</t>
  </si>
  <si>
    <t>Model plant 1</t>
  </si>
  <si>
    <t>Model plant 2</t>
  </si>
  <si>
    <t>Model plant 3</t>
  </si>
  <si>
    <t>Model plant 4</t>
  </si>
  <si>
    <t>Model plant 5</t>
  </si>
  <si>
    <t>Weighted average</t>
  </si>
  <si>
    <t>2 Identify reduction technologies</t>
  </si>
  <si>
    <t>3 Calculate reduction potential</t>
  </si>
  <si>
    <t>4 Calculate reduction cost</t>
  </si>
  <si>
    <t>TN Removal efficiency (%)</t>
  </si>
  <si>
    <t>TP Removal efficiency (%)</t>
  </si>
  <si>
    <t>Fields require your input are marked with red color; Final results will appear in fields of green color.</t>
  </si>
  <si>
    <t>Technologies listed here are non-exhaustive. Add new technologies/actions where applicable.</t>
  </si>
  <si>
    <t>wastewater treatment</t>
  </si>
  <si>
    <t>…</t>
  </si>
  <si>
    <t>Fertilizer</t>
  </si>
  <si>
    <t>Aquaculture</t>
  </si>
  <si>
    <t>Other, please specify:</t>
  </si>
  <si>
    <t>Power plant</t>
  </si>
  <si>
    <t>Industrial dumpsite</t>
  </si>
  <si>
    <t>Plastic/film/foam</t>
  </si>
  <si>
    <t>Rubber/leather</t>
  </si>
  <si>
    <t>Wood</t>
  </si>
  <si>
    <t>Laundry</t>
  </si>
  <si>
    <t>Minerals</t>
  </si>
  <si>
    <t>Chemical</t>
  </si>
  <si>
    <t>Metal</t>
  </si>
  <si>
    <t>Semicon</t>
  </si>
  <si>
    <t>Dye/textile/garments</t>
  </si>
  <si>
    <t>Septic tank effluent</t>
  </si>
  <si>
    <t>Beverage</t>
  </si>
  <si>
    <t>Landfill leachate</t>
  </si>
  <si>
    <t>Poultry litter</t>
  </si>
  <si>
    <t>Pulp and paper</t>
  </si>
  <si>
    <t>Livestock manure</t>
  </si>
  <si>
    <t>Trash</t>
  </si>
  <si>
    <t>Meat processing</t>
  </si>
  <si>
    <t>Wastewater treatment plant discharge</t>
  </si>
  <si>
    <t>Atmospheric deposition</t>
  </si>
  <si>
    <t>Runoff</t>
  </si>
  <si>
    <t>Food processing</t>
  </si>
  <si>
    <t>Untreated sewage</t>
  </si>
  <si>
    <t>Urban Stormwater</t>
  </si>
  <si>
    <t>Domestic Sources</t>
  </si>
  <si>
    <t>Phosphorus</t>
  </si>
  <si>
    <t>Nitrogen</t>
  </si>
  <si>
    <t>Annualized Unit Cost of TP removal (USD/Kg)</t>
  </si>
  <si>
    <t>Annualized Unit Cost of TN removal (USD/Kg)</t>
  </si>
  <si>
    <t>Total Annualized cost per year (USD/yr)</t>
  </si>
  <si>
    <t>Potential Loss Reduction from BMP
kg/year</t>
  </si>
  <si>
    <t>Existing Nutrient Loss
kg/year</t>
  </si>
  <si>
    <t>TP Efficiency, %</t>
  </si>
  <si>
    <t>TN Efficiency, %</t>
  </si>
  <si>
    <t>Selected Best Management Practices
             Livestock and Poultry</t>
  </si>
  <si>
    <t>Total Fertilizer Application,
kg/year</t>
  </si>
  <si>
    <t>Selected Best Management Practices
                      Crops</t>
  </si>
  <si>
    <t>Cost Data and Unit Costs Calculation</t>
  </si>
  <si>
    <t>Existing Loads and Reduction Potential Calculation</t>
  </si>
  <si>
    <t>Selected Best Management Practices</t>
  </si>
  <si>
    <t>Phosphate Detergent Ban</t>
  </si>
  <si>
    <t>Sludge disposal</t>
  </si>
  <si>
    <t>Agriculture and Aquaculture</t>
  </si>
  <si>
    <t>Discount Rate</t>
  </si>
  <si>
    <t>Annuity Factor</t>
  </si>
  <si>
    <t>Annualized Unit Cost of TN load reduction (USD/Kg)</t>
  </si>
  <si>
    <t>Annualized Unit Cost of TP load reduction (USD/Kg)</t>
  </si>
  <si>
    <t>Selected Best Management Practices
            Aquaculture</t>
  </si>
  <si>
    <t>Wastewater Technologies
Upgrade Wastewater Treatment Plants
for Nutrient Removal</t>
  </si>
  <si>
    <t>Select Wastewater Technologies
Upgrade Wastewater Treatment Plants
for Nutrient Removal</t>
  </si>
  <si>
    <t>Influent Concentrations
mg/L</t>
  </si>
  <si>
    <t>Effluent Concentrations
mg/L</t>
  </si>
  <si>
    <t>Nutrient Load Reduced
kg/year</t>
  </si>
  <si>
    <t>CAPEX/Cubic meters/day (USD)</t>
  </si>
  <si>
    <t>Total CAPEX (USD)</t>
  </si>
  <si>
    <t>OpEx/Cubic meters/day (USD)</t>
  </si>
  <si>
    <t>Design or Current Flow
cubic meters/day</t>
  </si>
  <si>
    <t>Domestic Wastewater</t>
  </si>
  <si>
    <t>Existing Nutrient Load
kg/year</t>
  </si>
  <si>
    <t xml:space="preserve">Wastewater Technologies
Build New Wastewater Treatment Plants
</t>
  </si>
  <si>
    <t>Annual OpEx (USD)</t>
  </si>
  <si>
    <t>Industrial Wastewater</t>
  </si>
  <si>
    <t>Best Management Practices for Urban Stormwaer</t>
  </si>
  <si>
    <t>Select Stormwater Technologies</t>
  </si>
  <si>
    <t>Existing Loads and Reduction Potential</t>
  </si>
  <si>
    <t>Existing Loads, kg/yr</t>
  </si>
  <si>
    <t>Reduction Potential  kg/yr</t>
  </si>
  <si>
    <t>Dry Extended Detention Ponds - Nitrogen</t>
  </si>
  <si>
    <t>Dry Extended Detention Ponds - Phosphorus</t>
  </si>
  <si>
    <t>Urban Infiltration Practices - Nitrogen</t>
  </si>
  <si>
    <t>Urban Infiltration Practices - Phosphorus</t>
  </si>
  <si>
    <t>Original data</t>
  </si>
  <si>
    <t xml:space="preserve">Reduction potential (ton/year) </t>
  </si>
  <si>
    <t>Template for cost curve</t>
  </si>
  <si>
    <t>Reduction potential</t>
  </si>
  <si>
    <t>Biological Nitrogen Removal</t>
  </si>
  <si>
    <t>Biological Phosphorus Removal</t>
  </si>
  <si>
    <t>Annual OpEx/Cubic Meter (USD)</t>
  </si>
  <si>
    <t>Sequencing Batch Reactor</t>
  </si>
  <si>
    <t>Grass Buffers</t>
  </si>
  <si>
    <t>Forest Buffers</t>
  </si>
  <si>
    <t>Wetlands Restoration</t>
  </si>
  <si>
    <t>Improved Nutrient Management</t>
  </si>
  <si>
    <t>Existing Nutrient Loss Rate
Fraction</t>
  </si>
  <si>
    <t>Policy</t>
  </si>
  <si>
    <t>Policy Action</t>
  </si>
  <si>
    <t xml:space="preserve"> </t>
  </si>
  <si>
    <t>Manila Bay Pollution Reduction Opportunity Analysis</t>
  </si>
  <si>
    <t>Nitrogen Cost Curve</t>
  </si>
  <si>
    <t>Upgrade Existing WWTPs to BNR</t>
  </si>
  <si>
    <t>Build New WWTPs for Unsewered Population</t>
  </si>
  <si>
    <t>Unit Costs</t>
  </si>
  <si>
    <t>Cumulative Reduction</t>
  </si>
  <si>
    <t>Reduct. Pot, nearest 10 ton/yr</t>
  </si>
  <si>
    <t>Highest Common Factor:</t>
  </si>
  <si>
    <t>Fraction  of P reaching surface waters</t>
  </si>
  <si>
    <t>Sewered Population</t>
  </si>
  <si>
    <t>Unsewered Population</t>
  </si>
  <si>
    <t>Total</t>
  </si>
  <si>
    <t xml:space="preserve">  </t>
  </si>
  <si>
    <t>Unit reduction cost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</si>
</sst>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D9D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3FEB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9" fontId="0" fillId="0" borderId="0" xfId="1" applyFont="1"/>
    <xf numFmtId="9" fontId="7" fillId="0" borderId="0" xfId="1" applyFont="1"/>
    <xf numFmtId="4" fontId="2" fillId="0" borderId="0" xfId="0" applyNumberFormat="1" applyFont="1"/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0" xfId="1" applyNumberFormat="1" applyFont="1"/>
    <xf numFmtId="4" fontId="0" fillId="6" borderId="1" xfId="0" applyNumberFormat="1" applyFill="1" applyBorder="1"/>
    <xf numFmtId="0" fontId="0" fillId="0" borderId="1" xfId="0" applyFill="1" applyBorder="1" applyAlignment="1">
      <alignment vertical="center" wrapText="1"/>
    </xf>
    <xf numFmtId="9" fontId="0" fillId="6" borderId="1" xfId="1" applyFont="1" applyFill="1" applyBorder="1"/>
    <xf numFmtId="4" fontId="0" fillId="9" borderId="1" xfId="0" applyNumberFormat="1" applyFill="1" applyBorder="1"/>
    <xf numFmtId="4" fontId="0" fillId="11" borderId="1" xfId="0" applyNumberFormat="1" applyFill="1" applyBorder="1"/>
    <xf numFmtId="4" fontId="0" fillId="0" borderId="10" xfId="0" applyNumberFormat="1" applyBorder="1"/>
    <xf numFmtId="4" fontId="0" fillId="6" borderId="10" xfId="0" applyNumberFormat="1" applyFill="1" applyBorder="1"/>
    <xf numFmtId="9" fontId="0" fillId="6" borderId="10" xfId="1" applyFont="1" applyFill="1" applyBorder="1"/>
    <xf numFmtId="4" fontId="8" fillId="10" borderId="1" xfId="0" applyNumberFormat="1" applyFont="1" applyFill="1" applyBorder="1" applyAlignment="1">
      <alignment vertical="center"/>
    </xf>
    <xf numFmtId="4" fontId="8" fillId="10" borderId="1" xfId="0" applyNumberFormat="1" applyFont="1" applyFill="1" applyBorder="1" applyAlignment="1">
      <alignment horizontal="center" vertical="center" wrapText="1"/>
    </xf>
    <xf numFmtId="9" fontId="8" fillId="10" borderId="1" xfId="1" applyFont="1" applyFill="1" applyBorder="1" applyAlignment="1">
      <alignment horizontal="center" vertical="center" wrapText="1"/>
    </xf>
    <xf numFmtId="9" fontId="0" fillId="11" borderId="1" xfId="1" applyFont="1" applyFill="1" applyBorder="1"/>
    <xf numFmtId="2" fontId="0" fillId="6" borderId="1" xfId="1" applyNumberFormat="1" applyFont="1" applyFill="1" applyBorder="1"/>
    <xf numFmtId="4" fontId="9" fillId="0" borderId="0" xfId="0" applyNumberFormat="1" applyFont="1"/>
    <xf numFmtId="4" fontId="10" fillId="0" borderId="0" xfId="0" applyNumberFormat="1" applyFont="1"/>
    <xf numFmtId="4" fontId="9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9" fontId="0" fillId="0" borderId="1" xfId="1" applyFont="1" applyBorder="1"/>
    <xf numFmtId="4" fontId="0" fillId="0" borderId="1" xfId="1" applyNumberFormat="1" applyFont="1" applyBorder="1"/>
    <xf numFmtId="4" fontId="8" fillId="1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0" xfId="0" quotePrefix="1"/>
    <xf numFmtId="0" fontId="0" fillId="10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7" borderId="1" xfId="0" applyFill="1" applyBorder="1"/>
    <xf numFmtId="9" fontId="0" fillId="7" borderId="1" xfId="0" applyNumberFormat="1" applyFill="1" applyBorder="1" applyAlignment="1">
      <alignment horizontal="center" vertical="center"/>
    </xf>
    <xf numFmtId="164" fontId="0" fillId="8" borderId="1" xfId="4" applyNumberFormat="1" applyFont="1" applyFill="1" applyBorder="1"/>
    <xf numFmtId="164" fontId="0" fillId="8" borderId="1" xfId="0" applyNumberFormat="1" applyFill="1" applyBorder="1"/>
    <xf numFmtId="164" fontId="0" fillId="10" borderId="1" xfId="0" applyNumberFormat="1" applyFill="1" applyBorder="1"/>
    <xf numFmtId="43" fontId="0" fillId="10" borderId="1" xfId="4" applyFont="1" applyFill="1" applyBorder="1"/>
    <xf numFmtId="43" fontId="0" fillId="10" borderId="1" xfId="0" applyNumberFormat="1" applyFill="1" applyBorder="1"/>
    <xf numFmtId="9" fontId="0" fillId="0" borderId="0" xfId="0" applyNumberFormat="1" applyAlignment="1">
      <alignment horizontal="center" vertical="center"/>
    </xf>
    <xf numFmtId="0" fontId="0" fillId="0" borderId="1" xfId="0" applyBorder="1" applyAlignment="1"/>
    <xf numFmtId="165" fontId="0" fillId="8" borderId="1" xfId="4" applyNumberFormat="1" applyFont="1" applyFill="1" applyBorder="1"/>
    <xf numFmtId="164" fontId="0" fillId="8" borderId="1" xfId="4" applyNumberFormat="1" applyFont="1" applyFill="1" applyBorder="1" applyAlignment="1">
      <alignment horizontal="center" vertical="center"/>
    </xf>
    <xf numFmtId="10" fontId="0" fillId="12" borderId="1" xfId="0" applyNumberFormat="1" applyFill="1" applyBorder="1"/>
    <xf numFmtId="0" fontId="0" fillId="10" borderId="2" xfId="0" applyFill="1" applyBorder="1"/>
    <xf numFmtId="10" fontId="0" fillId="12" borderId="2" xfId="0" applyNumberFormat="1" applyFill="1" applyBorder="1"/>
    <xf numFmtId="164" fontId="0" fillId="10" borderId="1" xfId="4" applyNumberFormat="1" applyFont="1" applyFill="1" applyBorder="1"/>
    <xf numFmtId="0" fontId="0" fillId="7" borderId="0" xfId="0" applyFill="1"/>
    <xf numFmtId="0" fontId="0" fillId="0" borderId="1" xfId="0" applyBorder="1"/>
    <xf numFmtId="0" fontId="0" fillId="16" borderId="1" xfId="0" applyFill="1" applyBorder="1"/>
    <xf numFmtId="0" fontId="0" fillId="8" borderId="1" xfId="0" applyFill="1" applyBorder="1" applyAlignment="1">
      <alignment horizontal="center" vertical="center" wrapText="1"/>
    </xf>
    <xf numFmtId="166" fontId="0" fillId="10" borderId="1" xfId="0" applyNumberFormat="1" applyFill="1" applyBorder="1"/>
    <xf numFmtId="9" fontId="0" fillId="8" borderId="1" xfId="4" applyNumberFormat="1" applyFont="1" applyFill="1" applyBorder="1"/>
    <xf numFmtId="10" fontId="0" fillId="8" borderId="1" xfId="4" applyNumberFormat="1" applyFont="1" applyFill="1" applyBorder="1"/>
    <xf numFmtId="164" fontId="0" fillId="0" borderId="1" xfId="4" applyNumberFormat="1" applyFont="1" applyBorder="1"/>
    <xf numFmtId="164" fontId="0" fillId="0" borderId="0" xfId="4" applyNumberFormat="1" applyFont="1"/>
    <xf numFmtId="164" fontId="0" fillId="16" borderId="1" xfId="4" applyNumberFormat="1" applyFont="1" applyFill="1" applyBorder="1"/>
    <xf numFmtId="164" fontId="0" fillId="0" borderId="0" xfId="0" applyNumberFormat="1"/>
    <xf numFmtId="0" fontId="0" fillId="0" borderId="0" xfId="0" applyBorder="1"/>
    <xf numFmtId="0" fontId="0" fillId="17" borderId="0" xfId="0" applyFill="1" applyBorder="1" applyAlignment="1">
      <alignment horizontal="left" vertical="top" wrapText="1"/>
    </xf>
    <xf numFmtId="164" fontId="0" fillId="0" borderId="0" xfId="4" applyNumberFormat="1" applyFont="1" applyBorder="1"/>
    <xf numFmtId="0" fontId="0" fillId="0" borderId="0" xfId="0" applyFill="1" applyBorder="1"/>
    <xf numFmtId="164" fontId="0" fillId="0" borderId="0" xfId="0" applyNumberFormat="1" applyBorder="1"/>
    <xf numFmtId="164" fontId="0" fillId="0" borderId="0" xfId="4" applyNumberFormat="1" applyFont="1" applyFill="1" applyBorder="1"/>
    <xf numFmtId="164" fontId="0" fillId="17" borderId="1" xfId="4" applyNumberFormat="1" applyFont="1" applyFill="1" applyBorder="1"/>
    <xf numFmtId="43" fontId="0" fillId="8" borderId="1" xfId="4" applyNumberFormat="1" applyFont="1" applyFill="1" applyBorder="1"/>
    <xf numFmtId="43" fontId="0" fillId="0" borderId="1" xfId="4" applyFont="1" applyBorder="1"/>
    <xf numFmtId="43" fontId="0" fillId="16" borderId="1" xfId="4" applyFont="1" applyFill="1" applyBorder="1"/>
    <xf numFmtId="43" fontId="0" fillId="16" borderId="1" xfId="4" applyNumberFormat="1" applyFont="1" applyFill="1" applyBorder="1"/>
    <xf numFmtId="43" fontId="0" fillId="17" borderId="1" xfId="4" applyFont="1" applyFill="1" applyBorder="1"/>
    <xf numFmtId="4" fontId="8" fillId="10" borderId="2" xfId="0" applyNumberFormat="1" applyFont="1" applyFill="1" applyBorder="1" applyAlignment="1">
      <alignment horizontal="center" vertical="center" wrapText="1"/>
    </xf>
    <xf numFmtId="4" fontId="8" fillId="10" borderId="3" xfId="0" applyNumberFormat="1" applyFont="1" applyFill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/>
    <xf numFmtId="4" fontId="8" fillId="12" borderId="2" xfId="0" applyNumberFormat="1" applyFont="1" applyFill="1" applyBorder="1" applyAlignment="1">
      <alignment horizontal="center" vertical="center" wrapText="1"/>
    </xf>
    <xf numFmtId="4" fontId="8" fillId="12" borderId="3" xfId="0" applyNumberFormat="1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wrapText="1"/>
    </xf>
    <xf numFmtId="4" fontId="0" fillId="7" borderId="1" xfId="0" applyNumberFormat="1" applyFont="1" applyFill="1" applyBorder="1" applyAlignment="1">
      <alignment horizontal="center"/>
    </xf>
    <xf numFmtId="0" fontId="0" fillId="13" borderId="3" xfId="0" applyFill="1" applyBorder="1" applyAlignment="1"/>
    <xf numFmtId="0" fontId="0" fillId="14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4" fontId="8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1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8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 wrapText="1"/>
    </xf>
    <xf numFmtId="0" fontId="0" fillId="15" borderId="3" xfId="0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9" fontId="0" fillId="11" borderId="1" xfId="1" applyFont="1" applyFill="1" applyBorder="1" applyAlignment="1">
      <alignment horizontal="center" vertical="center" wrapText="1"/>
    </xf>
    <xf numFmtId="4" fontId="0" fillId="8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8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wrapText="1"/>
    </xf>
    <xf numFmtId="9" fontId="8" fillId="10" borderId="1" xfId="1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4" fontId="0" fillId="6" borderId="8" xfId="0" applyNumberForma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center" vertical="center" wrapText="1"/>
    </xf>
    <xf numFmtId="4" fontId="0" fillId="6" borderId="7" xfId="0" applyNumberFormat="1" applyFill="1" applyBorder="1" applyAlignment="1">
      <alignment horizontal="center" vertical="center" wrapText="1"/>
    </xf>
    <xf numFmtId="4" fontId="0" fillId="6" borderId="11" xfId="0" applyNumberForma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 horizontal="center" vertical="center" wrapText="1"/>
    </xf>
    <xf numFmtId="4" fontId="0" fillId="6" borderId="13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17" borderId="2" xfId="0" applyFill="1" applyBorder="1" applyAlignment="1">
      <alignment horizontal="left" vertical="top" wrapText="1"/>
    </xf>
    <xf numFmtId="0" fontId="0" fillId="17" borderId="3" xfId="0" applyFill="1" applyBorder="1" applyAlignment="1">
      <alignment horizontal="left" vertical="top" wrapText="1"/>
    </xf>
    <xf numFmtId="0" fontId="11" fillId="17" borderId="15" xfId="0" applyFont="1" applyFill="1" applyBorder="1" applyAlignment="1">
      <alignment horizontal="center"/>
    </xf>
    <xf numFmtId="0" fontId="0" fillId="17" borderId="2" xfId="0" applyFill="1" applyBorder="1" applyAlignment="1">
      <alignment horizontal="right" vertical="center" wrapText="1"/>
    </xf>
    <xf numFmtId="0" fontId="0" fillId="17" borderId="3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7">
    <cellStyle name="Comma" xfId="4" builtinId="3"/>
    <cellStyle name="Comma 2" xfId="3"/>
    <cellStyle name="Comma 3" xfId="6"/>
    <cellStyle name="Normal" xfId="0" builtinId="0"/>
    <cellStyle name="Normal 2" xfId="2"/>
    <cellStyle name="Normal 3" xfId="5"/>
    <cellStyle name="Percent" xfId="1" builtinId="5"/>
  </cellStyles>
  <dxfs count="0"/>
  <tableStyles count="0" defaultTableStyle="TableStyleMedium2" defaultPivotStyle="PivotStyleLight16"/>
  <colors>
    <mruColors>
      <color rgb="FFFFDC6D"/>
      <color rgb="FFF3FEB4"/>
      <color rgb="FFEFFD9D"/>
      <color rgb="FF00000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Pampanga </a:t>
            </a:r>
          </a:p>
          <a:p>
            <a:pPr>
              <a:defRPr/>
            </a:pPr>
            <a:r>
              <a:rPr lang="en-US" sz="1600" b="1"/>
              <a:t>Nitrogen PROA</a:t>
            </a:r>
          </a:p>
        </c:rich>
      </c:tx>
      <c:layout>
        <c:manualLayout>
          <c:xMode val="edge"/>
          <c:yMode val="edge"/>
          <c:x val="0.41347611548556429"/>
          <c:y val="1.36054421768707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'Nitrogen Cost Curve'!$B$15</c:f>
              <c:strCache>
                <c:ptCount val="1"/>
                <c:pt idx="0">
                  <c:v>Build New WWTPs for Unsewered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'Nitrogen Cost Curve'!$B$16:$B$174</c:f>
              <c:numCache>
                <c:formatCode>_(* #,##0.00_);_(* \(#,##0.00\);_(* "-"??_);_(@_)</c:formatCode>
                <c:ptCount val="159"/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D-4A0B-A81F-B9F27A65176C}"/>
            </c:ext>
          </c:extLst>
        </c:ser>
        <c:ser>
          <c:idx val="1"/>
          <c:order val="1"/>
          <c:tx>
            <c:strRef>
              <c:f>'Nitrogen Cost Curve'!$C$15</c:f>
              <c:strCache>
                <c:ptCount val="1"/>
                <c:pt idx="0">
                  <c:v>Wetlands Restoration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'Nitrogen Cost Curve'!$C$16:$C$174</c:f>
              <c:numCache>
                <c:formatCode>_(* #,##0_);_(* \(#,##0\);_(* "-"??_);_(@_)</c:formatCode>
                <c:ptCount val="159"/>
                <c:pt idx="13" formatCode="_(* #,##0.00_);_(* \(#,##0.00\);_(* &quot;-&quot;??_);_(@_)">
                  <c:v>3.3</c:v>
                </c:pt>
                <c:pt idx="14" formatCode="_(* #,##0.00_);_(* \(#,##0.00\);_(* &quot;-&quot;??_);_(@_)">
                  <c:v>3.3</c:v>
                </c:pt>
                <c:pt idx="15" formatCode="_(* #,##0.00_);_(* \(#,##0.00\);_(* &quot;-&quot;??_);_(@_)">
                  <c:v>3.3</c:v>
                </c:pt>
                <c:pt idx="16" formatCode="_(* #,##0.00_);_(* \(#,##0.00\);_(* &quot;-&quot;??_);_(@_)">
                  <c:v>3.3</c:v>
                </c:pt>
                <c:pt idx="17" formatCode="_(* #,##0.00_);_(* \(#,##0.00\);_(* &quot;-&quot;??_);_(@_)">
                  <c:v>3.3</c:v>
                </c:pt>
                <c:pt idx="18" formatCode="_(* #,##0.00_);_(* \(#,##0.00\);_(* &quot;-&quot;??_);_(@_)">
                  <c:v>3.3</c:v>
                </c:pt>
                <c:pt idx="19" formatCode="_(* #,##0.00_);_(* \(#,##0.00\);_(* &quot;-&quot;??_);_(@_)">
                  <c:v>3.3</c:v>
                </c:pt>
                <c:pt idx="20" formatCode="_(* #,##0.00_);_(* \(#,##0.00\);_(* &quot;-&quot;??_);_(@_)">
                  <c:v>3.3</c:v>
                </c:pt>
                <c:pt idx="21" formatCode="_(* #,##0.00_);_(* \(#,##0.00\);_(* &quot;-&quot;??_);_(@_)">
                  <c:v>3.3</c:v>
                </c:pt>
                <c:pt idx="22" formatCode="_(* #,##0.00_);_(* \(#,##0.00\);_(* &quot;-&quot;??_);_(@_)">
                  <c:v>3.3</c:v>
                </c:pt>
                <c:pt idx="23" formatCode="_(* #,##0.00_);_(* \(#,##0.00\);_(* &quot;-&quot;??_);_(@_)">
                  <c:v>3.3</c:v>
                </c:pt>
                <c:pt idx="24" formatCode="_(* #,##0.00_);_(* \(#,##0.00\);_(* &quot;-&quot;??_);_(@_)">
                  <c:v>3.3</c:v>
                </c:pt>
                <c:pt idx="25" formatCode="_(* #,##0.00_);_(* \(#,##0.00\);_(* &quot;-&quot;??_);_(@_)">
                  <c:v>3.3</c:v>
                </c:pt>
                <c:pt idx="26" formatCode="_(* #,##0.00_);_(* \(#,##0.00\);_(* &quot;-&quot;??_);_(@_)">
                  <c:v>3.3</c:v>
                </c:pt>
                <c:pt idx="27" formatCode="_(* #,##0.00_);_(* \(#,##0.00\);_(* &quot;-&quot;??_);_(@_)">
                  <c:v>3.3</c:v>
                </c:pt>
                <c:pt idx="28" formatCode="_(* #,##0.00_);_(* \(#,##0.00\);_(* &quot;-&quot;??_);_(@_)">
                  <c:v>3.3</c:v>
                </c:pt>
                <c:pt idx="29" formatCode="_(* #,##0.00_);_(* \(#,##0.00\);_(* &quot;-&quot;??_);_(@_)">
                  <c:v>3.3</c:v>
                </c:pt>
                <c:pt idx="30" formatCode="_(* #,##0.00_);_(* \(#,##0.00\);_(* &quot;-&quot;??_);_(@_)">
                  <c:v>3.3</c:v>
                </c:pt>
                <c:pt idx="31" formatCode="_(* #,##0.00_);_(* \(#,##0.00\);_(* &quot;-&quot;??_);_(@_)">
                  <c:v>3.3</c:v>
                </c:pt>
                <c:pt idx="32" formatCode="_(* #,##0.00_);_(* \(#,##0.00\);_(* &quot;-&quot;??_);_(@_)">
                  <c:v>3.3</c:v>
                </c:pt>
                <c:pt idx="33" formatCode="_(* #,##0.00_);_(* \(#,##0.00\);_(* &quot;-&quot;??_);_(@_)">
                  <c:v>3.3</c:v>
                </c:pt>
                <c:pt idx="34" formatCode="_(* #,##0.00_);_(* \(#,##0.00\);_(* &quot;-&quot;??_);_(@_)">
                  <c:v>3.3</c:v>
                </c:pt>
                <c:pt idx="35" formatCode="_(* #,##0.00_);_(* \(#,##0.00\);_(* &quot;-&quot;??_);_(@_)">
                  <c:v>3.3</c:v>
                </c:pt>
                <c:pt idx="36" formatCode="_(* #,##0.00_);_(* \(#,##0.00\);_(* &quot;-&quot;??_);_(@_)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D-4A0B-A81F-B9F27A65176C}"/>
            </c:ext>
          </c:extLst>
        </c:ser>
        <c:ser>
          <c:idx val="2"/>
          <c:order val="2"/>
          <c:tx>
            <c:strRef>
              <c:f>'Nitrogen Cost Curve'!$D$15</c:f>
              <c:strCache>
                <c:ptCount val="1"/>
                <c:pt idx="0">
                  <c:v>Upgrade Existing WWTPs to BNR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'Nitrogen Cost Curve'!$D$16:$D$174</c:f>
              <c:numCache>
                <c:formatCode>_(* #,##0_);_(* \(#,##0\);_(* "-"??_);_(@_)</c:formatCode>
                <c:ptCount val="159"/>
                <c:pt idx="37" formatCode="_(* #,##0.00_);_(* \(#,##0.00\);_(* &quot;-&quot;??_);_(@_)">
                  <c:v>6.43</c:v>
                </c:pt>
                <c:pt idx="38" formatCode="_(* #,##0.00_);_(* \(#,##0.00\);_(* &quot;-&quot;??_);_(@_)">
                  <c:v>6.43</c:v>
                </c:pt>
                <c:pt idx="39" formatCode="_(* #,##0.00_);_(* \(#,##0.00\);_(* &quot;-&quot;??_);_(@_)">
                  <c:v>6.43</c:v>
                </c:pt>
                <c:pt idx="40" formatCode="_(* #,##0.00_);_(* \(#,##0.00\);_(* &quot;-&quot;??_);_(@_)">
                  <c:v>6.43</c:v>
                </c:pt>
                <c:pt idx="41" formatCode="_(* #,##0.00_);_(* \(#,##0.00\);_(* &quot;-&quot;??_);_(@_)">
                  <c:v>6.43</c:v>
                </c:pt>
                <c:pt idx="42" formatCode="_(* #,##0.00_);_(* \(#,##0.00\);_(* &quot;-&quot;??_);_(@_)">
                  <c:v>6.43</c:v>
                </c:pt>
                <c:pt idx="43" formatCode="_(* #,##0.00_);_(* \(#,##0.00\);_(* &quot;-&quot;??_);_(@_)">
                  <c:v>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D-4A0B-A81F-B9F27A65176C}"/>
            </c:ext>
          </c:extLst>
        </c:ser>
        <c:ser>
          <c:idx val="3"/>
          <c:order val="3"/>
          <c:tx>
            <c:strRef>
              <c:f>'Nitrogen Cost Curve'!$E$15</c:f>
              <c:strCache>
                <c:ptCount val="1"/>
                <c:pt idx="0">
                  <c:v>Forest Buffers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'Nitrogen Cost Curve'!$E$16:$E$174</c:f>
              <c:numCache>
                <c:formatCode>_(* #,##0_);_(* \(#,##0\);_(* "-"??_);_(@_)</c:formatCode>
                <c:ptCount val="159"/>
                <c:pt idx="44" formatCode="_(* #,##0.00_);_(* \(#,##0.00\);_(* &quot;-&quot;??_);_(@_)">
                  <c:v>6.82</c:v>
                </c:pt>
                <c:pt idx="45" formatCode="_(* #,##0.00_);_(* \(#,##0.00\);_(* &quot;-&quot;??_);_(@_)">
                  <c:v>6.82</c:v>
                </c:pt>
                <c:pt idx="46" formatCode="_(* #,##0.00_);_(* \(#,##0.00\);_(* &quot;-&quot;??_);_(@_)">
                  <c:v>6.82</c:v>
                </c:pt>
                <c:pt idx="47" formatCode="_(* #,##0.00_);_(* \(#,##0.00\);_(* &quot;-&quot;??_);_(@_)">
                  <c:v>6.82</c:v>
                </c:pt>
                <c:pt idx="48" formatCode="_(* #,##0.00_);_(* \(#,##0.00\);_(* &quot;-&quot;??_);_(@_)">
                  <c:v>6.82</c:v>
                </c:pt>
                <c:pt idx="49" formatCode="_(* #,##0.00_);_(* \(#,##0.00\);_(* &quot;-&quot;??_);_(@_)">
                  <c:v>6.82</c:v>
                </c:pt>
                <c:pt idx="50" formatCode="_(* #,##0.00_);_(* \(#,##0.00\);_(* &quot;-&quot;??_);_(@_)">
                  <c:v>6.82</c:v>
                </c:pt>
                <c:pt idx="51" formatCode="_(* #,##0.00_);_(* \(#,##0.00\);_(* &quot;-&quot;??_);_(@_)">
                  <c:v>6.82</c:v>
                </c:pt>
                <c:pt idx="52" formatCode="_(* #,##0.00_);_(* \(#,##0.00\);_(* &quot;-&quot;??_);_(@_)">
                  <c:v>6.82</c:v>
                </c:pt>
                <c:pt idx="53" formatCode="_(* #,##0.00_);_(* \(#,##0.00\);_(* &quot;-&quot;??_);_(@_)">
                  <c:v>6.82</c:v>
                </c:pt>
                <c:pt idx="54" formatCode="_(* #,##0.00_);_(* \(#,##0.00\);_(* &quot;-&quot;??_);_(@_)">
                  <c:v>6.82</c:v>
                </c:pt>
                <c:pt idx="55" formatCode="_(* #,##0.00_);_(* \(#,##0.00\);_(* &quot;-&quot;??_);_(@_)">
                  <c:v>6.82</c:v>
                </c:pt>
                <c:pt idx="56" formatCode="_(* #,##0.00_);_(* \(#,##0.00\);_(* &quot;-&quot;??_);_(@_)">
                  <c:v>6.82</c:v>
                </c:pt>
                <c:pt idx="57" formatCode="_(* #,##0.00_);_(* \(#,##0.00\);_(* &quot;-&quot;??_);_(@_)">
                  <c:v>6.82</c:v>
                </c:pt>
                <c:pt idx="58" formatCode="_(* #,##0.00_);_(* \(#,##0.00\);_(* &quot;-&quot;??_);_(@_)">
                  <c:v>6.82</c:v>
                </c:pt>
                <c:pt idx="59" formatCode="_(* #,##0.00_);_(* \(#,##0.00\);_(* &quot;-&quot;??_);_(@_)">
                  <c:v>6.82</c:v>
                </c:pt>
                <c:pt idx="60" formatCode="_(* #,##0.00_);_(* \(#,##0.00\);_(* &quot;-&quot;??_);_(@_)">
                  <c:v>6.82</c:v>
                </c:pt>
                <c:pt idx="61" formatCode="_(* #,##0.00_);_(* \(#,##0.00\);_(* &quot;-&quot;??_);_(@_)">
                  <c:v>6.82</c:v>
                </c:pt>
                <c:pt idx="62" formatCode="_(* #,##0.00_);_(* \(#,##0.00\);_(* &quot;-&quot;??_);_(@_)">
                  <c:v>6.82</c:v>
                </c:pt>
                <c:pt idx="63" formatCode="_(* #,##0.00_);_(* \(#,##0.00\);_(* &quot;-&quot;??_);_(@_)">
                  <c:v>6.82</c:v>
                </c:pt>
                <c:pt idx="64" formatCode="_(* #,##0.00_);_(* \(#,##0.00\);_(* &quot;-&quot;??_);_(@_)">
                  <c:v>6.82</c:v>
                </c:pt>
                <c:pt idx="65" formatCode="_(* #,##0.00_);_(* \(#,##0.00\);_(* &quot;-&quot;??_);_(@_)">
                  <c:v>6.82</c:v>
                </c:pt>
                <c:pt idx="66" formatCode="_(* #,##0.00_);_(* \(#,##0.00\);_(* &quot;-&quot;??_);_(@_)">
                  <c:v>6.82</c:v>
                </c:pt>
                <c:pt idx="67" formatCode="_(* #,##0.00_);_(* \(#,##0.00\);_(* &quot;-&quot;??_);_(@_)">
                  <c:v>6.82</c:v>
                </c:pt>
                <c:pt idx="68" formatCode="_(* #,##0.00_);_(* \(#,##0.00\);_(* &quot;-&quot;??_);_(@_)">
                  <c:v>6.82</c:v>
                </c:pt>
                <c:pt idx="69" formatCode="_(* #,##0.00_);_(* \(#,##0.00\);_(* &quot;-&quot;??_);_(@_)">
                  <c:v>6.82</c:v>
                </c:pt>
                <c:pt idx="70" formatCode="_(* #,##0.00_);_(* \(#,##0.00\);_(* &quot;-&quot;??_);_(@_)">
                  <c:v>6.82</c:v>
                </c:pt>
                <c:pt idx="71" formatCode="_(* #,##0.00_);_(* \(#,##0.00\);_(* &quot;-&quot;??_);_(@_)">
                  <c:v>6.82</c:v>
                </c:pt>
                <c:pt idx="72" formatCode="_(* #,##0.00_);_(* \(#,##0.00\);_(* &quot;-&quot;??_);_(@_)">
                  <c:v>6.82</c:v>
                </c:pt>
                <c:pt idx="73" formatCode="_(* #,##0.00_);_(* \(#,##0.00\);_(* &quot;-&quot;??_);_(@_)">
                  <c:v>6.82</c:v>
                </c:pt>
                <c:pt idx="74" formatCode="_(* #,##0.00_);_(* \(#,##0.00\);_(* &quot;-&quot;??_);_(@_)">
                  <c:v>6.82</c:v>
                </c:pt>
                <c:pt idx="75" formatCode="_(* #,##0.00_);_(* \(#,##0.00\);_(* &quot;-&quot;??_);_(@_)">
                  <c:v>6.82</c:v>
                </c:pt>
                <c:pt idx="76" formatCode="_(* #,##0.00_);_(* \(#,##0.00\);_(* &quot;-&quot;??_);_(@_)">
                  <c:v>6.82</c:v>
                </c:pt>
                <c:pt idx="77" formatCode="_(* #,##0.00_);_(* \(#,##0.00\);_(* &quot;-&quot;??_);_(@_)">
                  <c:v>6.82</c:v>
                </c:pt>
                <c:pt idx="78" formatCode="_(* #,##0.00_);_(* \(#,##0.00\);_(* &quot;-&quot;??_);_(@_)">
                  <c:v>6.82</c:v>
                </c:pt>
                <c:pt idx="79" formatCode="_(* #,##0.00_);_(* \(#,##0.00\);_(* &quot;-&quot;??_);_(@_)">
                  <c:v>6.82</c:v>
                </c:pt>
                <c:pt idx="80" formatCode="_(* #,##0.00_);_(* \(#,##0.00\);_(* &quot;-&quot;??_);_(@_)">
                  <c:v>6.82</c:v>
                </c:pt>
                <c:pt idx="81" formatCode="_(* #,##0.00_);_(* \(#,##0.00\);_(* &quot;-&quot;??_);_(@_)">
                  <c:v>6.82</c:v>
                </c:pt>
                <c:pt idx="82" formatCode="_(* #,##0.00_);_(* \(#,##0.00\);_(* &quot;-&quot;??_);_(@_)">
                  <c:v>6.82</c:v>
                </c:pt>
                <c:pt idx="83" formatCode="_(* #,##0.00_);_(* \(#,##0.00\);_(* &quot;-&quot;??_);_(@_)">
                  <c:v>6.82</c:v>
                </c:pt>
                <c:pt idx="84" formatCode="_(* #,##0.00_);_(* \(#,##0.00\);_(* &quot;-&quot;??_);_(@_)">
                  <c:v>6.82</c:v>
                </c:pt>
                <c:pt idx="85" formatCode="_(* #,##0.00_);_(* \(#,##0.00\);_(* &quot;-&quot;??_);_(@_)">
                  <c:v>6.82</c:v>
                </c:pt>
                <c:pt idx="86" formatCode="_(* #,##0.00_);_(* \(#,##0.00\);_(* &quot;-&quot;??_);_(@_)">
                  <c:v>6.82</c:v>
                </c:pt>
                <c:pt idx="87" formatCode="_(* #,##0.00_);_(* \(#,##0.00\);_(* &quot;-&quot;??_);_(@_)">
                  <c:v>6.82</c:v>
                </c:pt>
                <c:pt idx="88" formatCode="_(* #,##0.00_);_(* \(#,##0.00\);_(* &quot;-&quot;??_);_(@_)">
                  <c:v>6.82</c:v>
                </c:pt>
                <c:pt idx="89" formatCode="_(* #,##0.00_);_(* \(#,##0.00\);_(* &quot;-&quot;??_);_(@_)">
                  <c:v>6.82</c:v>
                </c:pt>
                <c:pt idx="90" formatCode="_(* #,##0.00_);_(* \(#,##0.00\);_(* &quot;-&quot;??_);_(@_)">
                  <c:v>6.82</c:v>
                </c:pt>
                <c:pt idx="91" formatCode="_(* #,##0.00_);_(* \(#,##0.00\);_(* &quot;-&quot;??_);_(@_)">
                  <c:v>6.82</c:v>
                </c:pt>
                <c:pt idx="92" formatCode="_(* #,##0.00_);_(* \(#,##0.00\);_(* &quot;-&quot;??_);_(@_)">
                  <c:v>6.82</c:v>
                </c:pt>
                <c:pt idx="93" formatCode="_(* #,##0.00_);_(* \(#,##0.00\);_(* &quot;-&quot;??_);_(@_)">
                  <c:v>6.82</c:v>
                </c:pt>
                <c:pt idx="94" formatCode="_(* #,##0.00_);_(* \(#,##0.00\);_(* &quot;-&quot;??_);_(@_)">
                  <c:v>6.82</c:v>
                </c:pt>
                <c:pt idx="95" formatCode="_(* #,##0.00_);_(* \(#,##0.00\);_(* &quot;-&quot;??_);_(@_)">
                  <c:v>6.82</c:v>
                </c:pt>
                <c:pt idx="96" formatCode="_(* #,##0.00_);_(* \(#,##0.00\);_(* &quot;-&quot;??_);_(@_)">
                  <c:v>6.82</c:v>
                </c:pt>
                <c:pt idx="97" formatCode="_(* #,##0.00_);_(* \(#,##0.00\);_(* &quot;-&quot;??_);_(@_)">
                  <c:v>6.82</c:v>
                </c:pt>
                <c:pt idx="98" formatCode="_(* #,##0.00_);_(* \(#,##0.00\);_(* &quot;-&quot;??_);_(@_)">
                  <c:v>6.82</c:v>
                </c:pt>
                <c:pt idx="99" formatCode="_(* #,##0.00_);_(* \(#,##0.00\);_(* &quot;-&quot;??_);_(@_)">
                  <c:v>6.82</c:v>
                </c:pt>
                <c:pt idx="100" formatCode="_(* #,##0.00_);_(* \(#,##0.00\);_(* &quot;-&quot;??_);_(@_)">
                  <c:v>6.82</c:v>
                </c:pt>
                <c:pt idx="101" formatCode="_(* #,##0.00_);_(* \(#,##0.00\);_(* &quot;-&quot;??_);_(@_)">
                  <c:v>6.82</c:v>
                </c:pt>
                <c:pt idx="102" formatCode="_(* #,##0.00_);_(* \(#,##0.00\);_(* &quot;-&quot;??_);_(@_)">
                  <c:v>6.82</c:v>
                </c:pt>
                <c:pt idx="103" formatCode="_(* #,##0.00_);_(* \(#,##0.00\);_(* &quot;-&quot;??_);_(@_)">
                  <c:v>6.82</c:v>
                </c:pt>
                <c:pt idx="104" formatCode="_(* #,##0.00_);_(* \(#,##0.00\);_(* &quot;-&quot;??_);_(@_)">
                  <c:v>6.82</c:v>
                </c:pt>
                <c:pt idx="105" formatCode="_(* #,##0.00_);_(* \(#,##0.00\);_(* &quot;-&quot;??_);_(@_)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D-4A0B-A81F-B9F27A65176C}"/>
            </c:ext>
          </c:extLst>
        </c:ser>
        <c:ser>
          <c:idx val="4"/>
          <c:order val="4"/>
          <c:tx>
            <c:strRef>
              <c:f>'Nitrogen Cost Curve'!$F$15</c:f>
              <c:strCache>
                <c:ptCount val="1"/>
                <c:pt idx="0">
                  <c:v>Grass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'Nitrogen Cost Curve'!$F$16:$F$174</c:f>
              <c:numCache>
                <c:formatCode>_(* #,##0_);_(* \(#,##0\);_(* "-"??_);_(@_)</c:formatCode>
                <c:ptCount val="159"/>
                <c:pt idx="106" formatCode="_(* #,##0.00_);_(* \(#,##0.00\);_(* &quot;-&quot;??_);_(@_)">
                  <c:v>7.04</c:v>
                </c:pt>
                <c:pt idx="107" formatCode="_(* #,##0.00_);_(* \(#,##0.00\);_(* &quot;-&quot;??_);_(@_)">
                  <c:v>7.04</c:v>
                </c:pt>
                <c:pt idx="108" formatCode="_(* #,##0.00_);_(* \(#,##0.00\);_(* &quot;-&quot;??_);_(@_)">
                  <c:v>7.04</c:v>
                </c:pt>
                <c:pt idx="109" formatCode="_(* #,##0.00_);_(* \(#,##0.00\);_(* &quot;-&quot;??_);_(@_)">
                  <c:v>7.04</c:v>
                </c:pt>
                <c:pt idx="110" formatCode="_(* #,##0.00_);_(* \(#,##0.00\);_(* &quot;-&quot;??_);_(@_)">
                  <c:v>7.04</c:v>
                </c:pt>
                <c:pt idx="111" formatCode="_(* #,##0.00_);_(* \(#,##0.00\);_(* &quot;-&quot;??_);_(@_)">
                  <c:v>7.04</c:v>
                </c:pt>
                <c:pt idx="112" formatCode="_(* #,##0.00_);_(* \(#,##0.00\);_(* &quot;-&quot;??_);_(@_)">
                  <c:v>7.04</c:v>
                </c:pt>
                <c:pt idx="113" formatCode="_(* #,##0.00_);_(* \(#,##0.00\);_(* &quot;-&quot;??_);_(@_)">
                  <c:v>7.04</c:v>
                </c:pt>
                <c:pt idx="114" formatCode="_(* #,##0.00_);_(* \(#,##0.00\);_(* &quot;-&quot;??_);_(@_)">
                  <c:v>7.04</c:v>
                </c:pt>
                <c:pt idx="115" formatCode="_(* #,##0.00_);_(* \(#,##0.00\);_(* &quot;-&quot;??_);_(@_)">
                  <c:v>7.04</c:v>
                </c:pt>
                <c:pt idx="116" formatCode="_(* #,##0.00_);_(* \(#,##0.00\);_(* &quot;-&quot;??_);_(@_)">
                  <c:v>7.04</c:v>
                </c:pt>
                <c:pt idx="117" formatCode="_(* #,##0.00_);_(* \(#,##0.00\);_(* &quot;-&quot;??_);_(@_)">
                  <c:v>7.04</c:v>
                </c:pt>
                <c:pt idx="118" formatCode="_(* #,##0.00_);_(* \(#,##0.00\);_(* &quot;-&quot;??_);_(@_)">
                  <c:v>7.04</c:v>
                </c:pt>
                <c:pt idx="119" formatCode="_(* #,##0.00_);_(* \(#,##0.00\);_(* &quot;-&quot;??_);_(@_)">
                  <c:v>7.04</c:v>
                </c:pt>
                <c:pt idx="120" formatCode="_(* #,##0.00_);_(* \(#,##0.00\);_(* &quot;-&quot;??_);_(@_)">
                  <c:v>7.04</c:v>
                </c:pt>
                <c:pt idx="121" formatCode="_(* #,##0.00_);_(* \(#,##0.00\);_(* &quot;-&quot;??_);_(@_)">
                  <c:v>7.04</c:v>
                </c:pt>
                <c:pt idx="122" formatCode="_(* #,##0.00_);_(* \(#,##0.00\);_(* &quot;-&quot;??_);_(@_)">
                  <c:v>7.04</c:v>
                </c:pt>
                <c:pt idx="123" formatCode="_(* #,##0.00_);_(* \(#,##0.00\);_(* &quot;-&quot;??_);_(@_)">
                  <c:v>7.04</c:v>
                </c:pt>
                <c:pt idx="124" formatCode="_(* #,##0.00_);_(* \(#,##0.00\);_(* &quot;-&quot;??_);_(@_)">
                  <c:v>7.04</c:v>
                </c:pt>
                <c:pt idx="125" formatCode="_(* #,##0.00_);_(* \(#,##0.00\);_(* &quot;-&quot;??_);_(@_)">
                  <c:v>7.04</c:v>
                </c:pt>
                <c:pt idx="126" formatCode="_(* #,##0.00_);_(* \(#,##0.00\);_(* &quot;-&quot;??_);_(@_)">
                  <c:v>7.04</c:v>
                </c:pt>
                <c:pt idx="127" formatCode="_(* #,##0.00_);_(* \(#,##0.00\);_(* &quot;-&quot;??_);_(@_)">
                  <c:v>7.04</c:v>
                </c:pt>
                <c:pt idx="128" formatCode="_(* #,##0.00_);_(* \(#,##0.00\);_(* &quot;-&quot;??_);_(@_)">
                  <c:v>7.04</c:v>
                </c:pt>
                <c:pt idx="129" formatCode="_(* #,##0.00_);_(* \(#,##0.00\);_(* &quot;-&quot;??_);_(@_)">
                  <c:v>7.04</c:v>
                </c:pt>
                <c:pt idx="130" formatCode="_(* #,##0.00_);_(* \(#,##0.00\);_(* &quot;-&quot;??_);_(@_)">
                  <c:v>7.04</c:v>
                </c:pt>
                <c:pt idx="131" formatCode="_(* #,##0.00_);_(* \(#,##0.00\);_(* &quot;-&quot;??_);_(@_)">
                  <c:v>7.04</c:v>
                </c:pt>
                <c:pt idx="132" formatCode="_(* #,##0.00_);_(* \(#,##0.00\);_(* &quot;-&quot;??_);_(@_)">
                  <c:v>7.04</c:v>
                </c:pt>
                <c:pt idx="133" formatCode="_(* #,##0.00_);_(* \(#,##0.00\);_(* &quot;-&quot;??_);_(@_)">
                  <c:v>7.04</c:v>
                </c:pt>
                <c:pt idx="134" formatCode="_(* #,##0.00_);_(* \(#,##0.00\);_(* &quot;-&quot;??_);_(@_)">
                  <c:v>7.04</c:v>
                </c:pt>
                <c:pt idx="135" formatCode="_(* #,##0.00_);_(* \(#,##0.00\);_(* &quot;-&quot;??_);_(@_)">
                  <c:v>7.04</c:v>
                </c:pt>
                <c:pt idx="136" formatCode="_(* #,##0.00_);_(* \(#,##0.00\);_(* &quot;-&quot;??_);_(@_)">
                  <c:v>7.04</c:v>
                </c:pt>
                <c:pt idx="137" formatCode="_(* #,##0.00_);_(* \(#,##0.00\);_(* &quot;-&quot;??_);_(@_)">
                  <c:v>7.04</c:v>
                </c:pt>
                <c:pt idx="138" formatCode="_(* #,##0.00_);_(* \(#,##0.00\);_(* &quot;-&quot;??_);_(@_)">
                  <c:v>7.04</c:v>
                </c:pt>
                <c:pt idx="139" formatCode="_(* #,##0.00_);_(* \(#,##0.00\);_(* &quot;-&quot;??_);_(@_)">
                  <c:v>7.04</c:v>
                </c:pt>
                <c:pt idx="140" formatCode="_(* #,##0.00_);_(* \(#,##0.00\);_(* &quot;-&quot;??_);_(@_)">
                  <c:v>7.04</c:v>
                </c:pt>
                <c:pt idx="141" formatCode="_(* #,##0.00_);_(* \(#,##0.00\);_(* &quot;-&quot;??_);_(@_)">
                  <c:v>7.04</c:v>
                </c:pt>
                <c:pt idx="142" formatCode="_(* #,##0.00_);_(* \(#,##0.00\);_(* &quot;-&quot;??_);_(@_)">
                  <c:v>7.04</c:v>
                </c:pt>
                <c:pt idx="143" formatCode="_(* #,##0.00_);_(* \(#,##0.00\);_(* &quot;-&quot;??_);_(@_)">
                  <c:v>7.04</c:v>
                </c:pt>
                <c:pt idx="144" formatCode="_(* #,##0.00_);_(* \(#,##0.00\);_(* &quot;-&quot;??_);_(@_)">
                  <c:v>7.04</c:v>
                </c:pt>
                <c:pt idx="145" formatCode="_(* #,##0.00_);_(* \(#,##0.00\);_(* &quot;-&quot;??_);_(@_)">
                  <c:v>7.04</c:v>
                </c:pt>
                <c:pt idx="146" formatCode="_(* #,##0.00_);_(* \(#,##0.00\);_(* &quot;-&quot;??_);_(@_)">
                  <c:v>7.04</c:v>
                </c:pt>
                <c:pt idx="147" formatCode="_(* #,##0.00_);_(* \(#,##0.00\);_(* &quot;-&quot;??_);_(@_)">
                  <c:v>7.04</c:v>
                </c:pt>
                <c:pt idx="148" formatCode="_(* #,##0.00_);_(* \(#,##0.00\);_(* &quot;-&quot;??_);_(@_)">
                  <c:v>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6D-4A0B-A81F-B9F27A65176C}"/>
            </c:ext>
          </c:extLst>
        </c:ser>
        <c:ser>
          <c:idx val="5"/>
          <c:order val="5"/>
          <c:tx>
            <c:strRef>
              <c:f>'Nitrogen Cost Curve'!$G$15</c:f>
              <c:strCache>
                <c:ptCount val="1"/>
                <c:pt idx="0">
                  <c:v>Improved Nutrient Management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'Nitrogen Cost Curve'!$G$16:$G$174</c:f>
              <c:numCache>
                <c:formatCode>_(* #,##0_);_(* \(#,##0\);_(* "-"??_);_(@_)</c:formatCode>
                <c:ptCount val="159"/>
                <c:pt idx="149" formatCode="_(* #,##0.00_);_(* \(#,##0.00\);_(* &quot;-&quot;??_);_(@_)">
                  <c:v>48.18</c:v>
                </c:pt>
                <c:pt idx="150" formatCode="_(* #,##0.00_);_(* \(#,##0.00\);_(* &quot;-&quot;??_);_(@_)">
                  <c:v>48.18</c:v>
                </c:pt>
                <c:pt idx="151" formatCode="_(* #,##0.00_);_(* \(#,##0.00\);_(* &quot;-&quot;??_);_(@_)">
                  <c:v>48.18</c:v>
                </c:pt>
                <c:pt idx="152" formatCode="_(* #,##0.00_);_(* \(#,##0.00\);_(* &quot;-&quot;??_);_(@_)">
                  <c:v>48.18</c:v>
                </c:pt>
                <c:pt idx="153" formatCode="_(* #,##0.00_);_(* \(#,##0.00\);_(* &quot;-&quot;??_);_(@_)">
                  <c:v>48.18</c:v>
                </c:pt>
                <c:pt idx="154" formatCode="_(* #,##0.00_);_(* \(#,##0.00\);_(* &quot;-&quot;??_);_(@_)">
                  <c:v>48.18</c:v>
                </c:pt>
                <c:pt idx="155" formatCode="_(* #,##0.00_);_(* \(#,##0.00\);_(* &quot;-&quot;??_);_(@_)">
                  <c:v>48.18</c:v>
                </c:pt>
                <c:pt idx="156" formatCode="_(* #,##0.00_);_(* \(#,##0.00\);_(* &quot;-&quot;??_);_(@_)">
                  <c:v>48.18</c:v>
                </c:pt>
                <c:pt idx="157" formatCode="_(* #,##0.00_);_(* \(#,##0.00\);_(* &quot;-&quot;??_);_(@_)">
                  <c:v>48.18</c:v>
                </c:pt>
                <c:pt idx="158" formatCode="_(* #,##0.00_);_(* \(#,##0.00\);_(* &quot;-&quot;??_);_(@_)">
                  <c:v>48.18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6D-4A0B-A81F-B9F27A651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3243200"/>
        <c:axId val="383242808"/>
      </c:barChart>
      <c:catAx>
        <c:axId val="3832432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 </a:t>
                </a:r>
              </a:p>
              <a:p>
                <a:pPr>
                  <a:defRPr/>
                </a:pPr>
                <a:r>
                  <a:rPr lang="en-US" sz="1400" b="1" baseline="0"/>
                  <a:t>tons/yr</a:t>
                </a:r>
              </a:p>
            </c:rich>
          </c:tx>
          <c:layout>
            <c:manualLayout>
              <c:xMode val="edge"/>
              <c:yMode val="edge"/>
              <c:x val="0.37896243366055016"/>
              <c:y val="0.86173509006728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83242808"/>
        <c:crosses val="autoZero"/>
        <c:auto val="1"/>
        <c:lblAlgn val="ctr"/>
        <c:lblOffset val="100"/>
        <c:noMultiLvlLbl val="0"/>
      </c:catAx>
      <c:valAx>
        <c:axId val="38324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Annual Cost </a:t>
                </a:r>
                <a:r>
                  <a:rPr lang="en-US" sz="1400" b="1" baseline="0"/>
                  <a:t> $/kg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8550071108953"/>
          <c:y val="0.25309596170026105"/>
          <c:w val="0.47246614173228341"/>
          <c:h val="0.21004666852500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Pampanga Phosphorus PROA</a:t>
            </a:r>
          </a:p>
        </c:rich>
      </c:tx>
      <c:layout>
        <c:manualLayout>
          <c:xMode val="edge"/>
          <c:yMode val="edge"/>
          <c:x val="0.29139620336573224"/>
          <c:y val="0.10267959609098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'Phosphorus Cost Curve'!$B$15</c:f>
              <c:strCache>
                <c:ptCount val="1"/>
                <c:pt idx="0">
                  <c:v>Build New WWTPs for Unsewered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'Phosphorus Cost Curve'!$B$16:$B$62</c:f>
              <c:numCache>
                <c:formatCode>_(* #,##0.00_);_(* \(#,##0.00\);_(* "-"??_);_(@_)</c:formatCode>
                <c:ptCount val="47"/>
                <c:pt idx="1">
                  <c:v>2.34</c:v>
                </c:pt>
                <c:pt idx="2">
                  <c:v>2.34</c:v>
                </c:pt>
                <c:pt idx="3">
                  <c:v>2.34</c:v>
                </c:pt>
                <c:pt idx="4">
                  <c:v>2.34</c:v>
                </c:pt>
                <c:pt idx="5">
                  <c:v>2.34</c:v>
                </c:pt>
                <c:pt idx="6">
                  <c:v>2.34</c:v>
                </c:pt>
                <c:pt idx="7">
                  <c:v>2.34</c:v>
                </c:pt>
                <c:pt idx="8">
                  <c:v>2.34</c:v>
                </c:pt>
                <c:pt idx="9">
                  <c:v>2.34</c:v>
                </c:pt>
                <c:pt idx="10">
                  <c:v>2.34</c:v>
                </c:pt>
                <c:pt idx="11">
                  <c:v>2.34</c:v>
                </c:pt>
                <c:pt idx="12">
                  <c:v>2.34</c:v>
                </c:pt>
                <c:pt idx="13">
                  <c:v>2.34</c:v>
                </c:pt>
                <c:pt idx="1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6-493E-A57D-214C4969A9D7}"/>
            </c:ext>
          </c:extLst>
        </c:ser>
        <c:ser>
          <c:idx val="1"/>
          <c:order val="1"/>
          <c:tx>
            <c:strRef>
              <c:f>'Phosphorus Cost Curve'!$C$15</c:f>
              <c:strCache>
                <c:ptCount val="1"/>
                <c:pt idx="0">
                  <c:v>Phosphate Detergent 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'Phosphorus Cost Curve'!$C$16:$C$62</c:f>
              <c:numCache>
                <c:formatCode>_(* #,##0.00_);_(* \(#,##0.00\);_(* "-"??_);_(@_)</c:formatCode>
                <c:ptCount val="47"/>
                <c:pt idx="15">
                  <c:v>6.62</c:v>
                </c:pt>
                <c:pt idx="16">
                  <c:v>6.62</c:v>
                </c:pt>
                <c:pt idx="17">
                  <c:v>6.62</c:v>
                </c:pt>
                <c:pt idx="18">
                  <c:v>6.62</c:v>
                </c:pt>
                <c:pt idx="19">
                  <c:v>6.62</c:v>
                </c:pt>
                <c:pt idx="20">
                  <c:v>6.62</c:v>
                </c:pt>
                <c:pt idx="21">
                  <c:v>6.62</c:v>
                </c:pt>
                <c:pt idx="22">
                  <c:v>6.62</c:v>
                </c:pt>
                <c:pt idx="23">
                  <c:v>6.62</c:v>
                </c:pt>
                <c:pt idx="24">
                  <c:v>6.62</c:v>
                </c:pt>
                <c:pt idx="25">
                  <c:v>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6-493E-A57D-214C4969A9D7}"/>
            </c:ext>
          </c:extLst>
        </c:ser>
        <c:ser>
          <c:idx val="2"/>
          <c:order val="2"/>
          <c:tx>
            <c:strRef>
              <c:f>'Phosphorus Cost Curve'!$D$15</c:f>
              <c:strCache>
                <c:ptCount val="1"/>
                <c:pt idx="0">
                  <c:v>Wetlands Restoration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'Phosphorus Cost Curve'!$D$16:$D$62</c:f>
              <c:numCache>
                <c:formatCode>_(* #,##0.00_);_(* \(#,##0.00\);_(* "-"??_);_(@_)</c:formatCode>
                <c:ptCount val="47"/>
                <c:pt idx="26">
                  <c:v>9.9</c:v>
                </c:pt>
                <c:pt idx="27">
                  <c:v>9.9</c:v>
                </c:pt>
                <c:pt idx="28">
                  <c:v>9.9</c:v>
                </c:pt>
                <c:pt idx="29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6-493E-A57D-214C4969A9D7}"/>
            </c:ext>
          </c:extLst>
        </c:ser>
        <c:ser>
          <c:idx val="3"/>
          <c:order val="3"/>
          <c:tx>
            <c:strRef>
              <c:f>'Phosphorus Cost Curve'!$E$15</c:f>
              <c:strCache>
                <c:ptCount val="1"/>
                <c:pt idx="0">
                  <c:v>Forest Buffers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'Phosphorus Cost Curve'!$E$16:$E$62</c:f>
              <c:numCache>
                <c:formatCode>_(* #,##0.00_);_(* \(#,##0.00\);_(* "-"??_);_(@_)</c:formatCode>
                <c:ptCount val="47"/>
                <c:pt idx="30">
                  <c:v>20.46</c:v>
                </c:pt>
                <c:pt idx="31">
                  <c:v>20.46</c:v>
                </c:pt>
                <c:pt idx="32">
                  <c:v>20.46</c:v>
                </c:pt>
                <c:pt idx="33">
                  <c:v>20.46</c:v>
                </c:pt>
                <c:pt idx="34">
                  <c:v>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66-493E-A57D-214C4969A9D7}"/>
            </c:ext>
          </c:extLst>
        </c:ser>
        <c:ser>
          <c:idx val="4"/>
          <c:order val="4"/>
          <c:tx>
            <c:strRef>
              <c:f>'Phosphorus Cost Curve'!$F$15</c:f>
              <c:strCache>
                <c:ptCount val="1"/>
                <c:pt idx="0">
                  <c:v>Grass Buffers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'Phosphorus Cost Curve'!$F$16:$F$62</c:f>
              <c:numCache>
                <c:formatCode>_(* #,##0.00_);_(* \(#,##0.00\);_(* "-"??_);_(@_)</c:formatCode>
                <c:ptCount val="47"/>
                <c:pt idx="35">
                  <c:v>21.12</c:v>
                </c:pt>
                <c:pt idx="36">
                  <c:v>21.12</c:v>
                </c:pt>
                <c:pt idx="37">
                  <c:v>21.12</c:v>
                </c:pt>
                <c:pt idx="38">
                  <c:v>21.12</c:v>
                </c:pt>
                <c:pt idx="39">
                  <c:v>21.12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66-493E-A57D-214C4969A9D7}"/>
            </c:ext>
          </c:extLst>
        </c:ser>
        <c:ser>
          <c:idx val="5"/>
          <c:order val="5"/>
          <c:tx>
            <c:strRef>
              <c:f>'Phosphorus Cost Curve'!$G$15</c:f>
              <c:strCache>
                <c:ptCount val="1"/>
                <c:pt idx="0">
                  <c:v>Upgrade Existing WWTPs to BNR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'Phosphorus Cost Curve'!$G$16:$G$62</c:f>
              <c:numCache>
                <c:formatCode>_(* #,##0.00_);_(* \(#,##0.00\);_(* "-"??_);_(@_)</c:formatCode>
                <c:ptCount val="47"/>
                <c:pt idx="40">
                  <c:v>21.84</c:v>
                </c:pt>
                <c:pt idx="41">
                  <c:v>21.84</c:v>
                </c:pt>
                <c:pt idx="42">
                  <c:v>21.84</c:v>
                </c:pt>
                <c:pt idx="43">
                  <c:v>21.84</c:v>
                </c:pt>
                <c:pt idx="44">
                  <c:v>21.84</c:v>
                </c:pt>
                <c:pt idx="45">
                  <c:v>21.84</c:v>
                </c:pt>
                <c:pt idx="46">
                  <c:v>21.84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66-493E-A57D-214C4969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3241632"/>
        <c:axId val="383242416"/>
      </c:barChart>
      <c:catAx>
        <c:axId val="3832416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Reduction Potential,</a:t>
                </a:r>
                <a:r>
                  <a:rPr lang="en-US" sz="1400" b="1" baseline="0"/>
                  <a:t> tons/year</a:t>
                </a:r>
              </a:p>
            </c:rich>
          </c:tx>
          <c:layout>
            <c:manualLayout>
              <c:xMode val="edge"/>
              <c:yMode val="edge"/>
              <c:x val="0.36897816755645585"/>
              <c:y val="0.93945741792982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crossAx val="383242416"/>
        <c:crosses val="autoZero"/>
        <c:auto val="1"/>
        <c:lblAlgn val="ctr"/>
        <c:lblOffset val="100"/>
        <c:noMultiLvlLbl val="0"/>
      </c:catAx>
      <c:valAx>
        <c:axId val="3832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Annual</a:t>
                </a:r>
                <a:r>
                  <a:rPr lang="en-US" sz="1400" b="1" baseline="0"/>
                  <a:t> Cost, $/kg</a:t>
                </a:r>
                <a:endParaRPr 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4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417625919821172"/>
          <c:y val="0.28869473392015516"/>
          <c:w val="0.46563489075096315"/>
          <c:h val="0.21163555840316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</xdr:row>
          <xdr:rowOff>0</xdr:rowOff>
        </xdr:from>
        <xdr:to>
          <xdr:col>2</xdr:col>
          <xdr:colOff>99060</xdr:colOff>
          <xdr:row>5</xdr:row>
          <xdr:rowOff>22860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</xdr:row>
          <xdr:rowOff>0</xdr:rowOff>
        </xdr:from>
        <xdr:to>
          <xdr:col>2</xdr:col>
          <xdr:colOff>99060</xdr:colOff>
          <xdr:row>6</xdr:row>
          <xdr:rowOff>22860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7</xdr:row>
          <xdr:rowOff>0</xdr:rowOff>
        </xdr:from>
        <xdr:to>
          <xdr:col>2</xdr:col>
          <xdr:colOff>99060</xdr:colOff>
          <xdr:row>8</xdr:row>
          <xdr:rowOff>22860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8</xdr:row>
          <xdr:rowOff>0</xdr:rowOff>
        </xdr:from>
        <xdr:to>
          <xdr:col>2</xdr:col>
          <xdr:colOff>99060</xdr:colOff>
          <xdr:row>9</xdr:row>
          <xdr:rowOff>22860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9</xdr:row>
          <xdr:rowOff>0</xdr:rowOff>
        </xdr:from>
        <xdr:to>
          <xdr:col>2</xdr:col>
          <xdr:colOff>99060</xdr:colOff>
          <xdr:row>10</xdr:row>
          <xdr:rowOff>22860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18</xdr:row>
          <xdr:rowOff>0</xdr:rowOff>
        </xdr:from>
        <xdr:to>
          <xdr:col>4</xdr:col>
          <xdr:colOff>99060</xdr:colOff>
          <xdr:row>19</xdr:row>
          <xdr:rowOff>22860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19</xdr:row>
          <xdr:rowOff>0</xdr:rowOff>
        </xdr:from>
        <xdr:to>
          <xdr:col>4</xdr:col>
          <xdr:colOff>99060</xdr:colOff>
          <xdr:row>20</xdr:row>
          <xdr:rowOff>22860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</xdr:row>
          <xdr:rowOff>0</xdr:rowOff>
        </xdr:from>
        <xdr:to>
          <xdr:col>4</xdr:col>
          <xdr:colOff>99060</xdr:colOff>
          <xdr:row>5</xdr:row>
          <xdr:rowOff>22860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5</xdr:row>
          <xdr:rowOff>0</xdr:rowOff>
        </xdr:from>
        <xdr:to>
          <xdr:col>4</xdr:col>
          <xdr:colOff>99060</xdr:colOff>
          <xdr:row>6</xdr:row>
          <xdr:rowOff>22860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0</xdr:rowOff>
        </xdr:from>
        <xdr:to>
          <xdr:col>4</xdr:col>
          <xdr:colOff>99060</xdr:colOff>
          <xdr:row>7</xdr:row>
          <xdr:rowOff>22860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0</xdr:rowOff>
        </xdr:from>
        <xdr:to>
          <xdr:col>4</xdr:col>
          <xdr:colOff>99060</xdr:colOff>
          <xdr:row>8</xdr:row>
          <xdr:rowOff>22860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8</xdr:row>
          <xdr:rowOff>0</xdr:rowOff>
        </xdr:from>
        <xdr:to>
          <xdr:col>4</xdr:col>
          <xdr:colOff>99060</xdr:colOff>
          <xdr:row>9</xdr:row>
          <xdr:rowOff>22860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9</xdr:row>
          <xdr:rowOff>0</xdr:rowOff>
        </xdr:from>
        <xdr:to>
          <xdr:col>4</xdr:col>
          <xdr:colOff>99060</xdr:colOff>
          <xdr:row>10</xdr:row>
          <xdr:rowOff>22860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10</xdr:row>
          <xdr:rowOff>0</xdr:rowOff>
        </xdr:from>
        <xdr:to>
          <xdr:col>4</xdr:col>
          <xdr:colOff>99060</xdr:colOff>
          <xdr:row>11</xdr:row>
          <xdr:rowOff>22860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11</xdr:row>
          <xdr:rowOff>0</xdr:rowOff>
        </xdr:from>
        <xdr:to>
          <xdr:col>4</xdr:col>
          <xdr:colOff>99060</xdr:colOff>
          <xdr:row>12</xdr:row>
          <xdr:rowOff>22860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12</xdr:row>
          <xdr:rowOff>0</xdr:rowOff>
        </xdr:from>
        <xdr:to>
          <xdr:col>4</xdr:col>
          <xdr:colOff>99060</xdr:colOff>
          <xdr:row>13</xdr:row>
          <xdr:rowOff>22860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13</xdr:row>
          <xdr:rowOff>0</xdr:rowOff>
        </xdr:from>
        <xdr:to>
          <xdr:col>4</xdr:col>
          <xdr:colOff>99060</xdr:colOff>
          <xdr:row>14</xdr:row>
          <xdr:rowOff>22860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</xdr:row>
          <xdr:rowOff>0</xdr:rowOff>
        </xdr:from>
        <xdr:to>
          <xdr:col>4</xdr:col>
          <xdr:colOff>99060</xdr:colOff>
          <xdr:row>15</xdr:row>
          <xdr:rowOff>22860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15</xdr:row>
          <xdr:rowOff>0</xdr:rowOff>
        </xdr:from>
        <xdr:to>
          <xdr:col>4</xdr:col>
          <xdr:colOff>99060</xdr:colOff>
          <xdr:row>16</xdr:row>
          <xdr:rowOff>22860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16</xdr:row>
          <xdr:rowOff>0</xdr:rowOff>
        </xdr:from>
        <xdr:to>
          <xdr:col>4</xdr:col>
          <xdr:colOff>99060</xdr:colOff>
          <xdr:row>17</xdr:row>
          <xdr:rowOff>22860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0</xdr:rowOff>
        </xdr:from>
        <xdr:to>
          <xdr:col>4</xdr:col>
          <xdr:colOff>99060</xdr:colOff>
          <xdr:row>18</xdr:row>
          <xdr:rowOff>22860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0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0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</xdr:row>
          <xdr:rowOff>0</xdr:rowOff>
        </xdr:from>
        <xdr:to>
          <xdr:col>8</xdr:col>
          <xdr:colOff>251460</xdr:colOff>
          <xdr:row>6</xdr:row>
          <xdr:rowOff>22860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0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6</xdr:row>
          <xdr:rowOff>0</xdr:rowOff>
        </xdr:from>
        <xdr:to>
          <xdr:col>2</xdr:col>
          <xdr:colOff>99060</xdr:colOff>
          <xdr:row>7</xdr:row>
          <xdr:rowOff>22860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0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10</xdr:row>
          <xdr:rowOff>0</xdr:rowOff>
        </xdr:from>
        <xdr:to>
          <xdr:col>2</xdr:col>
          <xdr:colOff>99060</xdr:colOff>
          <xdr:row>11</xdr:row>
          <xdr:rowOff>22860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0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0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11</xdr:row>
          <xdr:rowOff>0</xdr:rowOff>
        </xdr:from>
        <xdr:to>
          <xdr:col>2</xdr:col>
          <xdr:colOff>99060</xdr:colOff>
          <xdr:row>12</xdr:row>
          <xdr:rowOff>22860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20</xdr:row>
          <xdr:rowOff>0</xdr:rowOff>
        </xdr:from>
        <xdr:to>
          <xdr:col>4</xdr:col>
          <xdr:colOff>99060</xdr:colOff>
          <xdr:row>21</xdr:row>
          <xdr:rowOff>22860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0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21</xdr:row>
          <xdr:rowOff>0</xdr:rowOff>
        </xdr:from>
        <xdr:to>
          <xdr:col>4</xdr:col>
          <xdr:colOff>99060</xdr:colOff>
          <xdr:row>22</xdr:row>
          <xdr:rowOff>22860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0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</xdr:row>
          <xdr:rowOff>0</xdr:rowOff>
        </xdr:from>
        <xdr:to>
          <xdr:col>6</xdr:col>
          <xdr:colOff>99060</xdr:colOff>
          <xdr:row>6</xdr:row>
          <xdr:rowOff>22860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0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6</xdr:row>
          <xdr:rowOff>0</xdr:rowOff>
        </xdr:from>
        <xdr:to>
          <xdr:col>6</xdr:col>
          <xdr:colOff>99060</xdr:colOff>
          <xdr:row>7</xdr:row>
          <xdr:rowOff>22860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0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7</xdr:row>
          <xdr:rowOff>0</xdr:rowOff>
        </xdr:from>
        <xdr:to>
          <xdr:col>6</xdr:col>
          <xdr:colOff>99060</xdr:colOff>
          <xdr:row>8</xdr:row>
          <xdr:rowOff>22860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0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0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</xdr:row>
          <xdr:rowOff>0</xdr:rowOff>
        </xdr:from>
        <xdr:to>
          <xdr:col>6</xdr:col>
          <xdr:colOff>99060</xdr:colOff>
          <xdr:row>9</xdr:row>
          <xdr:rowOff>22860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0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0</xdr:rowOff>
        </xdr:from>
        <xdr:to>
          <xdr:col>6</xdr:col>
          <xdr:colOff>99060</xdr:colOff>
          <xdr:row>10</xdr:row>
          <xdr:rowOff>22860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0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12</xdr:row>
          <xdr:rowOff>0</xdr:rowOff>
        </xdr:from>
        <xdr:to>
          <xdr:col>2</xdr:col>
          <xdr:colOff>99060</xdr:colOff>
          <xdr:row>13</xdr:row>
          <xdr:rowOff>22860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0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22</xdr:row>
          <xdr:rowOff>0</xdr:rowOff>
        </xdr:from>
        <xdr:to>
          <xdr:col>4</xdr:col>
          <xdr:colOff>99060</xdr:colOff>
          <xdr:row>23</xdr:row>
          <xdr:rowOff>22860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0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7</xdr:row>
          <xdr:rowOff>0</xdr:rowOff>
        </xdr:from>
        <xdr:to>
          <xdr:col>8</xdr:col>
          <xdr:colOff>251460</xdr:colOff>
          <xdr:row>8</xdr:row>
          <xdr:rowOff>22860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0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</xdr:row>
          <xdr:rowOff>0</xdr:rowOff>
        </xdr:from>
        <xdr:to>
          <xdr:col>8</xdr:col>
          <xdr:colOff>251460</xdr:colOff>
          <xdr:row>9</xdr:row>
          <xdr:rowOff>22860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0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9</xdr:row>
          <xdr:rowOff>0</xdr:rowOff>
        </xdr:from>
        <xdr:to>
          <xdr:col>8</xdr:col>
          <xdr:colOff>251460</xdr:colOff>
          <xdr:row>10</xdr:row>
          <xdr:rowOff>22860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0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10</xdr:row>
          <xdr:rowOff>0</xdr:rowOff>
        </xdr:from>
        <xdr:to>
          <xdr:col>8</xdr:col>
          <xdr:colOff>251460</xdr:colOff>
          <xdr:row>11</xdr:row>
          <xdr:rowOff>22860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0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11</xdr:row>
          <xdr:rowOff>0</xdr:rowOff>
        </xdr:from>
        <xdr:to>
          <xdr:col>8</xdr:col>
          <xdr:colOff>251460</xdr:colOff>
          <xdr:row>12</xdr:row>
          <xdr:rowOff>22860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0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</xdr:row>
          <xdr:rowOff>0</xdr:rowOff>
        </xdr:from>
        <xdr:to>
          <xdr:col>8</xdr:col>
          <xdr:colOff>251460</xdr:colOff>
          <xdr:row>7</xdr:row>
          <xdr:rowOff>22860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0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0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0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0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</xdr:row>
          <xdr:rowOff>0</xdr:rowOff>
        </xdr:from>
        <xdr:to>
          <xdr:col>10</xdr:col>
          <xdr:colOff>99060</xdr:colOff>
          <xdr:row>5</xdr:row>
          <xdr:rowOff>22860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0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0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5</xdr:row>
          <xdr:rowOff>0</xdr:rowOff>
        </xdr:from>
        <xdr:to>
          <xdr:col>10</xdr:col>
          <xdr:colOff>99060</xdr:colOff>
          <xdr:row>6</xdr:row>
          <xdr:rowOff>22860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0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6</xdr:row>
          <xdr:rowOff>0</xdr:rowOff>
        </xdr:from>
        <xdr:to>
          <xdr:col>10</xdr:col>
          <xdr:colOff>99060</xdr:colOff>
          <xdr:row>7</xdr:row>
          <xdr:rowOff>22860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0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7</xdr:row>
          <xdr:rowOff>0</xdr:rowOff>
        </xdr:from>
        <xdr:to>
          <xdr:col>10</xdr:col>
          <xdr:colOff>99060</xdr:colOff>
          <xdr:row>8</xdr:row>
          <xdr:rowOff>22860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0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0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8</xdr:row>
          <xdr:rowOff>0</xdr:rowOff>
        </xdr:from>
        <xdr:to>
          <xdr:col>10</xdr:col>
          <xdr:colOff>99060</xdr:colOff>
          <xdr:row>9</xdr:row>
          <xdr:rowOff>22860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0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0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</xdr:row>
          <xdr:rowOff>0</xdr:rowOff>
        </xdr:from>
        <xdr:to>
          <xdr:col>6</xdr:col>
          <xdr:colOff>99060</xdr:colOff>
          <xdr:row>4</xdr:row>
          <xdr:rowOff>22860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0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</xdr:row>
          <xdr:rowOff>0</xdr:rowOff>
        </xdr:from>
        <xdr:to>
          <xdr:col>6</xdr:col>
          <xdr:colOff>99060</xdr:colOff>
          <xdr:row>5</xdr:row>
          <xdr:rowOff>22860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0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</xdr:row>
          <xdr:rowOff>0</xdr:rowOff>
        </xdr:from>
        <xdr:to>
          <xdr:col>8</xdr:col>
          <xdr:colOff>251460</xdr:colOff>
          <xdr:row>4</xdr:row>
          <xdr:rowOff>22860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0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</xdr:row>
          <xdr:rowOff>0</xdr:rowOff>
        </xdr:from>
        <xdr:to>
          <xdr:col>8</xdr:col>
          <xdr:colOff>251460</xdr:colOff>
          <xdr:row>5</xdr:row>
          <xdr:rowOff>22860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0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1</xdr:row>
      <xdr:rowOff>171450</xdr:rowOff>
    </xdr:from>
    <xdr:to>
      <xdr:col>17</xdr:col>
      <xdr:colOff>533399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103718</xdr:colOff>
      <xdr:row>21</xdr:row>
      <xdr:rowOff>149225</xdr:rowOff>
    </xdr:from>
    <xdr:to>
      <xdr:col>10</xdr:col>
      <xdr:colOff>84668</xdr:colOff>
      <xdr:row>22</xdr:row>
      <xdr:rowOff>168275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644968" y="4287308"/>
          <a:ext cx="594783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123</a:t>
          </a:r>
        </a:p>
      </xdr:txBody>
    </xdr:sp>
    <xdr:clientData/>
  </xdr:twoCellAnchor>
  <xdr:twoCellAnchor>
    <xdr:from>
      <xdr:col>10</xdr:col>
      <xdr:colOff>19050</xdr:colOff>
      <xdr:row>22</xdr:row>
      <xdr:rowOff>161924</xdr:rowOff>
    </xdr:from>
    <xdr:to>
      <xdr:col>10</xdr:col>
      <xdr:colOff>1000125</xdr:colOff>
      <xdr:row>24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3144500" y="4486274"/>
          <a:ext cx="981075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26458</xdr:colOff>
      <xdr:row>21</xdr:row>
      <xdr:rowOff>137582</xdr:rowOff>
    </xdr:from>
    <xdr:to>
      <xdr:col>17</xdr:col>
      <xdr:colOff>7408</xdr:colOff>
      <xdr:row>22</xdr:row>
      <xdr:rowOff>185208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6938625" y="4275665"/>
          <a:ext cx="182245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427</a:t>
          </a:r>
        </a:p>
      </xdr:txBody>
    </xdr:sp>
    <xdr:clientData/>
  </xdr:twoCellAnchor>
  <xdr:twoCellAnchor>
    <xdr:from>
      <xdr:col>10</xdr:col>
      <xdr:colOff>1198033</xdr:colOff>
      <xdr:row>21</xdr:row>
      <xdr:rowOff>169332</xdr:rowOff>
    </xdr:from>
    <xdr:to>
      <xdr:col>14</xdr:col>
      <xdr:colOff>45507</xdr:colOff>
      <xdr:row>23</xdr:row>
      <xdr:rowOff>74083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4353116" y="4307415"/>
          <a:ext cx="2604558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618</a:t>
          </a:r>
        </a:p>
      </xdr:txBody>
    </xdr:sp>
    <xdr:clientData/>
  </xdr:twoCellAnchor>
  <xdr:twoCellAnchor>
    <xdr:from>
      <xdr:col>16</xdr:col>
      <xdr:colOff>569383</xdr:colOff>
      <xdr:row>21</xdr:row>
      <xdr:rowOff>105832</xdr:rowOff>
    </xdr:from>
    <xdr:to>
      <xdr:col>17</xdr:col>
      <xdr:colOff>455084</xdr:colOff>
      <xdr:row>23</xdr:row>
      <xdr:rowOff>10583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8709216" y="4243915"/>
          <a:ext cx="499535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103</a:t>
          </a:r>
        </a:p>
      </xdr:txBody>
    </xdr:sp>
    <xdr:clientData/>
  </xdr:twoCellAnchor>
  <xdr:twoCellAnchor>
    <xdr:from>
      <xdr:col>10</xdr:col>
      <xdr:colOff>61383</xdr:colOff>
      <xdr:row>21</xdr:row>
      <xdr:rowOff>159807</xdr:rowOff>
    </xdr:from>
    <xdr:to>
      <xdr:col>10</xdr:col>
      <xdr:colOff>989541</xdr:colOff>
      <xdr:row>23</xdr:row>
      <xdr:rowOff>35983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3216466" y="4297890"/>
          <a:ext cx="928158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236</a:t>
          </a:r>
        </a:p>
      </xdr:txBody>
    </xdr:sp>
    <xdr:clientData/>
  </xdr:twoCellAnchor>
  <xdr:twoCellAnchor>
    <xdr:from>
      <xdr:col>10</xdr:col>
      <xdr:colOff>996949</xdr:colOff>
      <xdr:row>21</xdr:row>
      <xdr:rowOff>168274</xdr:rowOff>
    </xdr:from>
    <xdr:to>
      <xdr:col>10</xdr:col>
      <xdr:colOff>1387474</xdr:colOff>
      <xdr:row>23</xdr:row>
      <xdr:rowOff>44450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4152032" y="4306357"/>
          <a:ext cx="390525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71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10</xdr:row>
      <xdr:rowOff>47624</xdr:rowOff>
    </xdr:from>
    <xdr:to>
      <xdr:col>16</xdr:col>
      <xdr:colOff>219075</xdr:colOff>
      <xdr:row>33</xdr:row>
      <xdr:rowOff>28574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341899</xdr:colOff>
      <xdr:row>30</xdr:row>
      <xdr:rowOff>177466</xdr:rowOff>
    </xdr:from>
    <xdr:to>
      <xdr:col>10</xdr:col>
      <xdr:colOff>1253291</xdr:colOff>
      <xdr:row>32</xdr:row>
      <xdr:rowOff>72691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2834688" y="6032834"/>
          <a:ext cx="1522998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136</a:t>
          </a:r>
        </a:p>
      </xdr:txBody>
    </xdr:sp>
    <xdr:clientData/>
  </xdr:twoCellAnchor>
  <xdr:twoCellAnchor>
    <xdr:from>
      <xdr:col>10</xdr:col>
      <xdr:colOff>1431257</xdr:colOff>
      <xdr:row>31</xdr:row>
      <xdr:rowOff>7520</xdr:rowOff>
    </xdr:from>
    <xdr:to>
      <xdr:col>12</xdr:col>
      <xdr:colOff>10026</xdr:colOff>
      <xdr:row>32</xdr:row>
      <xdr:rowOff>93245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4535652" y="6053388"/>
          <a:ext cx="1105400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109</a:t>
          </a:r>
        </a:p>
      </xdr:txBody>
    </xdr:sp>
    <xdr:clientData/>
  </xdr:twoCellAnchor>
  <xdr:twoCellAnchor>
    <xdr:from>
      <xdr:col>12</xdr:col>
      <xdr:colOff>6517</xdr:colOff>
      <xdr:row>30</xdr:row>
      <xdr:rowOff>177967</xdr:rowOff>
    </xdr:from>
    <xdr:to>
      <xdr:col>13</xdr:col>
      <xdr:colOff>6515</xdr:colOff>
      <xdr:row>32</xdr:row>
      <xdr:rowOff>73192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5637543" y="6033335"/>
          <a:ext cx="611604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39</a:t>
          </a:r>
        </a:p>
      </xdr:txBody>
    </xdr:sp>
    <xdr:clientData/>
  </xdr:twoCellAnchor>
  <xdr:twoCellAnchor>
    <xdr:from>
      <xdr:col>13</xdr:col>
      <xdr:colOff>28574</xdr:colOff>
      <xdr:row>30</xdr:row>
      <xdr:rowOff>178469</xdr:rowOff>
    </xdr:from>
    <xdr:to>
      <xdr:col>13</xdr:col>
      <xdr:colOff>461210</xdr:colOff>
      <xdr:row>32</xdr:row>
      <xdr:rowOff>73694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6271206" y="6033837"/>
          <a:ext cx="432636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46</a:t>
          </a:r>
        </a:p>
      </xdr:txBody>
    </xdr:sp>
    <xdr:clientData/>
  </xdr:twoCellAnchor>
  <xdr:twoCellAnchor>
    <xdr:from>
      <xdr:col>13</xdr:col>
      <xdr:colOff>529891</xdr:colOff>
      <xdr:row>30</xdr:row>
      <xdr:rowOff>187993</xdr:rowOff>
    </xdr:from>
    <xdr:to>
      <xdr:col>14</xdr:col>
      <xdr:colOff>511342</xdr:colOff>
      <xdr:row>32</xdr:row>
      <xdr:rowOff>83218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6772523" y="6043361"/>
          <a:ext cx="593056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46</a:t>
          </a:r>
        </a:p>
      </xdr:txBody>
    </xdr:sp>
    <xdr:clientData/>
  </xdr:twoCellAnchor>
  <xdr:twoCellAnchor>
    <xdr:from>
      <xdr:col>14</xdr:col>
      <xdr:colOff>581526</xdr:colOff>
      <xdr:row>30</xdr:row>
      <xdr:rowOff>178970</xdr:rowOff>
    </xdr:from>
    <xdr:to>
      <xdr:col>15</xdr:col>
      <xdr:colOff>571500</xdr:colOff>
      <xdr:row>32</xdr:row>
      <xdr:rowOff>74195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7435763" y="6034338"/>
          <a:ext cx="601579" cy="276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" sqref="A2"/>
    </sheetView>
  </sheetViews>
  <sheetFormatPr defaultRowHeight="14.4" x14ac:dyDescent="0.3"/>
  <cols>
    <col min="1" max="1" width="36.33203125" customWidth="1"/>
    <col min="2" max="2" width="11.44140625" customWidth="1"/>
    <col min="3" max="3" width="21.33203125" customWidth="1"/>
    <col min="4" max="4" width="11.44140625" customWidth="1"/>
    <col min="5" max="5" width="22.109375" customWidth="1"/>
    <col min="6" max="6" width="11.44140625" customWidth="1"/>
    <col min="7" max="7" width="21.6640625" customWidth="1"/>
    <col min="9" max="9" width="24.33203125" customWidth="1"/>
    <col min="10" max="10" width="11.44140625" customWidth="1"/>
  </cols>
  <sheetData>
    <row r="1" spans="1:10" x14ac:dyDescent="0.3">
      <c r="A1" s="28" t="s">
        <v>148</v>
      </c>
    </row>
    <row r="3" spans="1:10" x14ac:dyDescent="0.3">
      <c r="A3" s="29"/>
    </row>
    <row r="4" spans="1:10" x14ac:dyDescent="0.3">
      <c r="A4" s="30" t="s">
        <v>85</v>
      </c>
      <c r="B4" s="31"/>
      <c r="C4" s="32" t="s">
        <v>6</v>
      </c>
      <c r="D4" s="33"/>
      <c r="E4" s="30" t="s">
        <v>84</v>
      </c>
      <c r="F4" s="31"/>
      <c r="G4" s="33" t="s">
        <v>7</v>
      </c>
      <c r="H4" s="33"/>
      <c r="I4" s="30" t="s">
        <v>8</v>
      </c>
      <c r="J4" s="31"/>
    </row>
    <row r="5" spans="1:10" s="37" customFormat="1" x14ac:dyDescent="0.3">
      <c r="A5" s="34" t="s">
        <v>83</v>
      </c>
      <c r="B5" s="34"/>
      <c r="C5" s="35" t="s">
        <v>82</v>
      </c>
      <c r="D5" s="35"/>
      <c r="E5" s="36" t="s">
        <v>81</v>
      </c>
      <c r="F5" s="34"/>
      <c r="G5" s="38" t="s">
        <v>57</v>
      </c>
      <c r="H5" s="38"/>
      <c r="I5" s="36" t="s">
        <v>101</v>
      </c>
      <c r="J5" s="34"/>
    </row>
    <row r="6" spans="1:10" x14ac:dyDescent="0.3">
      <c r="A6" s="36" t="s">
        <v>79</v>
      </c>
      <c r="B6" s="36"/>
      <c r="C6" s="38" t="s">
        <v>78</v>
      </c>
      <c r="D6" s="38"/>
      <c r="E6" s="36" t="s">
        <v>77</v>
      </c>
      <c r="F6" s="36"/>
      <c r="G6" s="35" t="s">
        <v>76</v>
      </c>
      <c r="H6" s="38"/>
      <c r="I6" s="36" t="s">
        <v>80</v>
      </c>
      <c r="J6" s="36"/>
    </row>
    <row r="7" spans="1:10" x14ac:dyDescent="0.3">
      <c r="A7" s="36" t="s">
        <v>102</v>
      </c>
      <c r="B7" s="36"/>
      <c r="C7" s="38" t="s">
        <v>75</v>
      </c>
      <c r="D7" s="38"/>
      <c r="E7" s="36" t="s">
        <v>59</v>
      </c>
      <c r="F7" s="36"/>
      <c r="G7" s="35" t="s">
        <v>74</v>
      </c>
      <c r="H7" s="38"/>
      <c r="I7" s="36" t="s">
        <v>59</v>
      </c>
      <c r="J7" s="36"/>
    </row>
    <row r="8" spans="1:10" x14ac:dyDescent="0.3">
      <c r="A8" s="36" t="s">
        <v>73</v>
      </c>
      <c r="B8" s="36"/>
      <c r="C8" s="38" t="s">
        <v>72</v>
      </c>
      <c r="D8" s="38"/>
      <c r="E8" s="36"/>
      <c r="F8" s="36"/>
      <c r="G8" s="35" t="s">
        <v>58</v>
      </c>
      <c r="H8" s="38"/>
      <c r="I8" s="36"/>
      <c r="J8" s="36"/>
    </row>
    <row r="9" spans="1:10" x14ac:dyDescent="0.3">
      <c r="A9" s="36" t="s">
        <v>71</v>
      </c>
      <c r="B9" s="36"/>
      <c r="C9" s="38" t="s">
        <v>70</v>
      </c>
      <c r="D9" s="38"/>
      <c r="E9" s="36"/>
      <c r="F9" s="36"/>
      <c r="G9" s="35" t="s">
        <v>59</v>
      </c>
      <c r="H9" s="38"/>
      <c r="I9" s="36"/>
      <c r="J9" s="36"/>
    </row>
    <row r="10" spans="1:10" x14ac:dyDescent="0.3">
      <c r="A10" s="36" t="s">
        <v>59</v>
      </c>
      <c r="B10" s="36"/>
      <c r="C10" s="38" t="s">
        <v>69</v>
      </c>
      <c r="D10" s="38"/>
      <c r="E10" s="36"/>
      <c r="F10" s="36"/>
      <c r="G10" s="38"/>
      <c r="H10" s="38"/>
      <c r="I10" s="36"/>
      <c r="J10" s="36"/>
    </row>
    <row r="11" spans="1:10" x14ac:dyDescent="0.3">
      <c r="A11" s="36"/>
      <c r="B11" s="36"/>
      <c r="C11" s="38" t="s">
        <v>68</v>
      </c>
      <c r="D11" s="38"/>
      <c r="E11" s="36"/>
      <c r="F11" s="36"/>
      <c r="G11" s="38"/>
      <c r="H11" s="38"/>
      <c r="I11" s="36"/>
      <c r="J11" s="36"/>
    </row>
    <row r="12" spans="1:10" x14ac:dyDescent="0.3">
      <c r="A12" s="36"/>
      <c r="B12" s="36"/>
      <c r="C12" s="38" t="s">
        <v>67</v>
      </c>
      <c r="D12" s="38"/>
      <c r="E12" s="36"/>
      <c r="F12" s="36"/>
      <c r="G12" s="38"/>
      <c r="H12" s="38"/>
      <c r="I12" s="36"/>
      <c r="J12" s="36"/>
    </row>
    <row r="13" spans="1:10" x14ac:dyDescent="0.3">
      <c r="A13" s="36"/>
      <c r="B13" s="36"/>
      <c r="C13" s="38" t="s">
        <v>66</v>
      </c>
      <c r="D13" s="38"/>
      <c r="E13" s="36"/>
      <c r="F13" s="36"/>
      <c r="G13" s="38"/>
      <c r="H13" s="38"/>
      <c r="I13" s="36"/>
      <c r="J13" s="36"/>
    </row>
    <row r="14" spans="1:10" x14ac:dyDescent="0.3">
      <c r="A14" s="36"/>
      <c r="B14" s="36"/>
      <c r="C14" s="38" t="s">
        <v>65</v>
      </c>
      <c r="D14" s="38"/>
      <c r="E14" s="36"/>
      <c r="F14" s="36"/>
      <c r="G14" s="38"/>
      <c r="H14" s="38"/>
      <c r="I14" s="36"/>
      <c r="J14" s="36"/>
    </row>
    <row r="15" spans="1:10" x14ac:dyDescent="0.3">
      <c r="A15" s="36"/>
      <c r="B15" s="36"/>
      <c r="C15" s="38" t="s">
        <v>64</v>
      </c>
      <c r="D15" s="38"/>
      <c r="E15" s="36"/>
      <c r="F15" s="36"/>
      <c r="G15" s="38"/>
      <c r="H15" s="38"/>
      <c r="I15" s="36"/>
      <c r="J15" s="36"/>
    </row>
    <row r="16" spans="1:10" x14ac:dyDescent="0.3">
      <c r="A16" s="36"/>
      <c r="B16" s="36"/>
      <c r="C16" s="38" t="s">
        <v>63</v>
      </c>
      <c r="D16" s="38"/>
      <c r="E16" s="36"/>
      <c r="F16" s="36"/>
      <c r="G16" s="38"/>
      <c r="H16" s="38"/>
      <c r="I16" s="36"/>
      <c r="J16" s="36"/>
    </row>
    <row r="17" spans="1:10" x14ac:dyDescent="0.3">
      <c r="A17" s="36"/>
      <c r="B17" s="36"/>
      <c r="C17" s="38" t="s">
        <v>62</v>
      </c>
      <c r="D17" s="38"/>
      <c r="E17" s="36"/>
      <c r="F17" s="36"/>
      <c r="G17" s="38"/>
      <c r="H17" s="38"/>
      <c r="I17" s="36"/>
      <c r="J17" s="36"/>
    </row>
    <row r="18" spans="1:10" x14ac:dyDescent="0.3">
      <c r="A18" s="36"/>
      <c r="B18" s="36"/>
      <c r="C18" s="38" t="s">
        <v>61</v>
      </c>
      <c r="D18" s="38"/>
      <c r="E18" s="36"/>
      <c r="F18" s="36"/>
      <c r="G18" s="38"/>
      <c r="H18" s="38"/>
      <c r="I18" s="36"/>
      <c r="J18" s="36"/>
    </row>
    <row r="19" spans="1:10" x14ac:dyDescent="0.3">
      <c r="A19" s="36"/>
      <c r="B19" s="36"/>
      <c r="C19" s="38" t="s">
        <v>60</v>
      </c>
      <c r="D19" s="38"/>
      <c r="E19" s="36"/>
      <c r="F19" s="36"/>
      <c r="G19" s="38"/>
      <c r="H19" s="38"/>
      <c r="I19" s="36"/>
      <c r="J19" s="36"/>
    </row>
    <row r="20" spans="1:10" x14ac:dyDescent="0.3">
      <c r="A20" s="36"/>
      <c r="B20" s="36"/>
      <c r="C20" s="35" t="s">
        <v>59</v>
      </c>
      <c r="D20" s="38"/>
      <c r="E20" s="36"/>
      <c r="F20" s="36"/>
      <c r="G20" s="38"/>
      <c r="H20" s="38"/>
      <c r="I20" s="36"/>
      <c r="J20" s="36"/>
    </row>
    <row r="21" spans="1:10" x14ac:dyDescent="0.3">
      <c r="A21" s="36"/>
      <c r="B21" s="36"/>
      <c r="C21" s="38"/>
      <c r="D21" s="38"/>
      <c r="E21" s="36"/>
      <c r="F21" s="36"/>
      <c r="G21" s="38"/>
      <c r="H21" s="38"/>
      <c r="I21" s="36"/>
      <c r="J21" s="36"/>
    </row>
    <row r="22" spans="1:10" x14ac:dyDescent="0.3">
      <c r="A22" s="36"/>
      <c r="B22" s="36"/>
      <c r="C22" s="38"/>
      <c r="D22" s="38"/>
      <c r="E22" s="36"/>
      <c r="F22" s="36"/>
      <c r="G22" s="38"/>
      <c r="H22" s="38"/>
      <c r="I22" s="36"/>
      <c r="J22" s="36"/>
    </row>
    <row r="23" spans="1:10" x14ac:dyDescent="0.3">
      <c r="A23" s="36"/>
      <c r="B23" s="36"/>
      <c r="C23" s="38"/>
      <c r="D23" s="38"/>
      <c r="E23" s="36"/>
      <c r="F23" s="36"/>
      <c r="G23" s="38"/>
      <c r="H23" s="38"/>
      <c r="I23" s="36"/>
      <c r="J23" s="36"/>
    </row>
    <row r="24" spans="1:10" x14ac:dyDescent="0.3">
      <c r="A24" s="36"/>
      <c r="B24" s="36"/>
      <c r="C24" s="38"/>
      <c r="D24" s="38"/>
      <c r="E24" s="36"/>
      <c r="F24" s="36"/>
      <c r="G24" s="38"/>
      <c r="H24" s="38"/>
      <c r="I24" s="36"/>
      <c r="J24" s="36"/>
    </row>
    <row r="25" spans="1:10" x14ac:dyDescent="0.3">
      <c r="A25" s="36"/>
      <c r="B25" s="36"/>
      <c r="C25" s="38"/>
      <c r="D25" s="38"/>
      <c r="E25" s="36"/>
      <c r="F25" s="36"/>
      <c r="G25" s="38"/>
      <c r="H25" s="38"/>
      <c r="I25" s="36"/>
      <c r="J25" s="36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45720</xdr:colOff>
                    <xdr:row>4</xdr:row>
                    <xdr:rowOff>0</xdr:rowOff>
                  </from>
                  <to>
                    <xdr:col>2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45720</xdr:colOff>
                    <xdr:row>5</xdr:row>
                    <xdr:rowOff>0</xdr:rowOff>
                  </from>
                  <to>
                    <xdr:col>2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45720</xdr:colOff>
                    <xdr:row>7</xdr:row>
                    <xdr:rowOff>0</xdr:rowOff>
                  </from>
                  <to>
                    <xdr:col>2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1</xdr:col>
                    <xdr:colOff>45720</xdr:colOff>
                    <xdr:row>8</xdr:row>
                    <xdr:rowOff>0</xdr:rowOff>
                  </from>
                  <to>
                    <xdr:col>2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1</xdr:col>
                    <xdr:colOff>45720</xdr:colOff>
                    <xdr:row>9</xdr:row>
                    <xdr:rowOff>0</xdr:rowOff>
                  </from>
                  <to>
                    <xdr:col>2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45720</xdr:colOff>
                    <xdr:row>18</xdr:row>
                    <xdr:rowOff>0</xdr:rowOff>
                  </from>
                  <to>
                    <xdr:col>4</xdr:col>
                    <xdr:colOff>99060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45720</xdr:colOff>
                    <xdr:row>19</xdr:row>
                    <xdr:rowOff>0</xdr:rowOff>
                  </from>
                  <to>
                    <xdr:col>4</xdr:col>
                    <xdr:colOff>99060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3</xdr:col>
                    <xdr:colOff>45720</xdr:colOff>
                    <xdr:row>4</xdr:row>
                    <xdr:rowOff>0</xdr:rowOff>
                  </from>
                  <to>
                    <xdr:col>4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45720</xdr:colOff>
                    <xdr:row>5</xdr:row>
                    <xdr:rowOff>0</xdr:rowOff>
                  </from>
                  <to>
                    <xdr:col>4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3</xdr:col>
                    <xdr:colOff>45720</xdr:colOff>
                    <xdr:row>6</xdr:row>
                    <xdr:rowOff>0</xdr:rowOff>
                  </from>
                  <to>
                    <xdr:col>4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3</xdr:col>
                    <xdr:colOff>45720</xdr:colOff>
                    <xdr:row>7</xdr:row>
                    <xdr:rowOff>0</xdr:rowOff>
                  </from>
                  <to>
                    <xdr:col>4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45720</xdr:colOff>
                    <xdr:row>8</xdr:row>
                    <xdr:rowOff>0</xdr:rowOff>
                  </from>
                  <to>
                    <xdr:col>4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3</xdr:col>
                    <xdr:colOff>45720</xdr:colOff>
                    <xdr:row>9</xdr:row>
                    <xdr:rowOff>0</xdr:rowOff>
                  </from>
                  <to>
                    <xdr:col>4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3</xdr:col>
                    <xdr:colOff>45720</xdr:colOff>
                    <xdr:row>10</xdr:row>
                    <xdr:rowOff>0</xdr:rowOff>
                  </from>
                  <to>
                    <xdr:col>4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45720</xdr:colOff>
                    <xdr:row>11</xdr:row>
                    <xdr:rowOff>0</xdr:rowOff>
                  </from>
                  <to>
                    <xdr:col>4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3</xdr:col>
                    <xdr:colOff>45720</xdr:colOff>
                    <xdr:row>12</xdr:row>
                    <xdr:rowOff>0</xdr:rowOff>
                  </from>
                  <to>
                    <xdr:col>4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3</xdr:col>
                    <xdr:colOff>45720</xdr:colOff>
                    <xdr:row>13</xdr:row>
                    <xdr:rowOff>0</xdr:rowOff>
                  </from>
                  <to>
                    <xdr:col>4</xdr:col>
                    <xdr:colOff>99060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45720</xdr:colOff>
                    <xdr:row>14</xdr:row>
                    <xdr:rowOff>0</xdr:rowOff>
                  </from>
                  <to>
                    <xdr:col>4</xdr:col>
                    <xdr:colOff>99060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45720</xdr:colOff>
                    <xdr:row>15</xdr:row>
                    <xdr:rowOff>0</xdr:rowOff>
                  </from>
                  <to>
                    <xdr:col>4</xdr:col>
                    <xdr:colOff>99060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3</xdr:col>
                    <xdr:colOff>45720</xdr:colOff>
                    <xdr:row>16</xdr:row>
                    <xdr:rowOff>0</xdr:rowOff>
                  </from>
                  <to>
                    <xdr:col>4</xdr:col>
                    <xdr:colOff>99060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3</xdr:col>
                    <xdr:colOff>45720</xdr:colOff>
                    <xdr:row>17</xdr:row>
                    <xdr:rowOff>0</xdr:rowOff>
                  </from>
                  <to>
                    <xdr:col>4</xdr:col>
                    <xdr:colOff>99060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7</xdr:col>
                    <xdr:colOff>45720</xdr:colOff>
                    <xdr:row>5</xdr:row>
                    <xdr:rowOff>0</xdr:rowOff>
                  </from>
                  <to>
                    <xdr:col>8</xdr:col>
                    <xdr:colOff>251460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1</xdr:col>
                    <xdr:colOff>45720</xdr:colOff>
                    <xdr:row>6</xdr:row>
                    <xdr:rowOff>0</xdr:rowOff>
                  </from>
                  <to>
                    <xdr:col>2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</xdr:col>
                    <xdr:colOff>45720</xdr:colOff>
                    <xdr:row>10</xdr:row>
                    <xdr:rowOff>0</xdr:rowOff>
                  </from>
                  <to>
                    <xdr:col>2</xdr:col>
                    <xdr:colOff>99060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1</xdr:col>
                    <xdr:colOff>45720</xdr:colOff>
                    <xdr:row>11</xdr:row>
                    <xdr:rowOff>0</xdr:rowOff>
                  </from>
                  <to>
                    <xdr:col>2</xdr:col>
                    <xdr:colOff>99060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3</xdr:col>
                    <xdr:colOff>45720</xdr:colOff>
                    <xdr:row>20</xdr:row>
                    <xdr:rowOff>0</xdr:rowOff>
                  </from>
                  <to>
                    <xdr:col>4</xdr:col>
                    <xdr:colOff>99060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3</xdr:col>
                    <xdr:colOff>45720</xdr:colOff>
                    <xdr:row>21</xdr:row>
                    <xdr:rowOff>0</xdr:rowOff>
                  </from>
                  <to>
                    <xdr:col>4</xdr:col>
                    <xdr:colOff>99060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5</xdr:col>
                    <xdr:colOff>45720</xdr:colOff>
                    <xdr:row>5</xdr:row>
                    <xdr:rowOff>0</xdr:rowOff>
                  </from>
                  <to>
                    <xdr:col>6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5</xdr:col>
                    <xdr:colOff>45720</xdr:colOff>
                    <xdr:row>6</xdr:row>
                    <xdr:rowOff>0</xdr:rowOff>
                  </from>
                  <to>
                    <xdr:col>6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5</xdr:col>
                    <xdr:colOff>45720</xdr:colOff>
                    <xdr:row>7</xdr:row>
                    <xdr:rowOff>0</xdr:rowOff>
                  </from>
                  <to>
                    <xdr:col>6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5</xdr:col>
                    <xdr:colOff>45720</xdr:colOff>
                    <xdr:row>8</xdr:row>
                    <xdr:rowOff>0</xdr:rowOff>
                  </from>
                  <to>
                    <xdr:col>6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0</xdr:rowOff>
                  </from>
                  <to>
                    <xdr:col>6</xdr:col>
                    <xdr:colOff>99060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1</xdr:col>
                    <xdr:colOff>45720</xdr:colOff>
                    <xdr:row>12</xdr:row>
                    <xdr:rowOff>0</xdr:rowOff>
                  </from>
                  <to>
                    <xdr:col>2</xdr:col>
                    <xdr:colOff>99060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3</xdr:col>
                    <xdr:colOff>45720</xdr:colOff>
                    <xdr:row>22</xdr:row>
                    <xdr:rowOff>0</xdr:rowOff>
                  </from>
                  <to>
                    <xdr:col>4</xdr:col>
                    <xdr:colOff>99060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7</xdr:col>
                    <xdr:colOff>45720</xdr:colOff>
                    <xdr:row>7</xdr:row>
                    <xdr:rowOff>0</xdr:rowOff>
                  </from>
                  <to>
                    <xdr:col>8</xdr:col>
                    <xdr:colOff>251460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7</xdr:col>
                    <xdr:colOff>45720</xdr:colOff>
                    <xdr:row>8</xdr:row>
                    <xdr:rowOff>0</xdr:rowOff>
                  </from>
                  <to>
                    <xdr:col>8</xdr:col>
                    <xdr:colOff>251460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7</xdr:col>
                    <xdr:colOff>45720</xdr:colOff>
                    <xdr:row>9</xdr:row>
                    <xdr:rowOff>0</xdr:rowOff>
                  </from>
                  <to>
                    <xdr:col>8</xdr:col>
                    <xdr:colOff>251460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7</xdr:col>
                    <xdr:colOff>45720</xdr:colOff>
                    <xdr:row>10</xdr:row>
                    <xdr:rowOff>0</xdr:rowOff>
                  </from>
                  <to>
                    <xdr:col>8</xdr:col>
                    <xdr:colOff>251460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7</xdr:col>
                    <xdr:colOff>45720</xdr:colOff>
                    <xdr:row>11</xdr:row>
                    <xdr:rowOff>0</xdr:rowOff>
                  </from>
                  <to>
                    <xdr:col>8</xdr:col>
                    <xdr:colOff>251460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7</xdr:col>
                    <xdr:colOff>45720</xdr:colOff>
                    <xdr:row>6</xdr:row>
                    <xdr:rowOff>0</xdr:rowOff>
                  </from>
                  <to>
                    <xdr:col>8</xdr:col>
                    <xdr:colOff>251460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9</xdr:col>
                    <xdr:colOff>45720</xdr:colOff>
                    <xdr:row>4</xdr:row>
                    <xdr:rowOff>0</xdr:rowOff>
                  </from>
                  <to>
                    <xdr:col>10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9</xdr:col>
                    <xdr:colOff>45720</xdr:colOff>
                    <xdr:row>5</xdr:row>
                    <xdr:rowOff>0</xdr:rowOff>
                  </from>
                  <to>
                    <xdr:col>10</xdr:col>
                    <xdr:colOff>99060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9</xdr:col>
                    <xdr:colOff>45720</xdr:colOff>
                    <xdr:row>6</xdr:row>
                    <xdr:rowOff>0</xdr:rowOff>
                  </from>
                  <to>
                    <xdr:col>10</xdr:col>
                    <xdr:colOff>99060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9</xdr:col>
                    <xdr:colOff>45720</xdr:colOff>
                    <xdr:row>7</xdr:row>
                    <xdr:rowOff>0</xdr:rowOff>
                  </from>
                  <to>
                    <xdr:col>10</xdr:col>
                    <xdr:colOff>99060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9</xdr:col>
                    <xdr:colOff>45720</xdr:colOff>
                    <xdr:row>8</xdr:row>
                    <xdr:rowOff>0</xdr:rowOff>
                  </from>
                  <to>
                    <xdr:col>10</xdr:col>
                    <xdr:colOff>99060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5</xdr:col>
                    <xdr:colOff>45720</xdr:colOff>
                    <xdr:row>3</xdr:row>
                    <xdr:rowOff>0</xdr:rowOff>
                  </from>
                  <to>
                    <xdr:col>6</xdr:col>
                    <xdr:colOff>99060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5</xdr:col>
                    <xdr:colOff>45720</xdr:colOff>
                    <xdr:row>4</xdr:row>
                    <xdr:rowOff>0</xdr:rowOff>
                  </from>
                  <to>
                    <xdr:col>6</xdr:col>
                    <xdr:colOff>99060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7</xdr:col>
                    <xdr:colOff>45720</xdr:colOff>
                    <xdr:row>3</xdr:row>
                    <xdr:rowOff>0</xdr:rowOff>
                  </from>
                  <to>
                    <xdr:col>8</xdr:col>
                    <xdr:colOff>251460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7</xdr:col>
                    <xdr:colOff>45720</xdr:colOff>
                    <xdr:row>4</xdr:row>
                    <xdr:rowOff>0</xdr:rowOff>
                  </from>
                  <to>
                    <xdr:col>8</xdr:col>
                    <xdr:colOff>251460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topLeftCell="D1" zoomScale="85" zoomScaleNormal="85" workbookViewId="0">
      <selection activeCell="D8" sqref="D8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118</v>
      </c>
      <c r="C1" s="28"/>
      <c r="L1" s="39"/>
    </row>
    <row r="2" spans="1:20" x14ac:dyDescent="0.3">
      <c r="C2" t="s">
        <v>147</v>
      </c>
    </row>
    <row r="3" spans="1:20" x14ac:dyDescent="0.3">
      <c r="L3" s="40" t="s">
        <v>104</v>
      </c>
      <c r="M3" s="53">
        <v>0.05</v>
      </c>
    </row>
    <row r="4" spans="1:20" x14ac:dyDescent="0.3">
      <c r="A4" s="92" t="s">
        <v>110</v>
      </c>
      <c r="B4" s="93"/>
      <c r="C4" s="93"/>
      <c r="D4" s="96" t="s">
        <v>99</v>
      </c>
      <c r="E4" s="97"/>
      <c r="F4" s="97"/>
      <c r="G4" s="97"/>
      <c r="H4" s="97"/>
      <c r="I4" s="97"/>
      <c r="J4" s="97"/>
      <c r="K4" s="99" t="s">
        <v>98</v>
      </c>
      <c r="L4" s="100"/>
      <c r="M4" s="100"/>
      <c r="N4" s="100"/>
      <c r="O4" s="100"/>
      <c r="P4" s="100"/>
      <c r="Q4" s="100"/>
      <c r="R4" s="100"/>
      <c r="S4" s="100"/>
      <c r="T4" s="101"/>
    </row>
    <row r="5" spans="1:20" ht="63.75" customHeight="1" x14ac:dyDescent="0.3">
      <c r="A5" s="88" t="s">
        <v>109</v>
      </c>
      <c r="B5" s="88" t="s">
        <v>94</v>
      </c>
      <c r="C5" s="88" t="s">
        <v>93</v>
      </c>
      <c r="D5" s="90" t="s">
        <v>117</v>
      </c>
      <c r="E5" s="95" t="s">
        <v>111</v>
      </c>
      <c r="F5" s="95"/>
      <c r="G5" s="95" t="s">
        <v>112</v>
      </c>
      <c r="H5" s="95"/>
      <c r="I5" s="95" t="s">
        <v>113</v>
      </c>
      <c r="J5" s="98"/>
      <c r="K5" s="82" t="s">
        <v>114</v>
      </c>
      <c r="L5" s="82" t="s">
        <v>115</v>
      </c>
      <c r="M5" s="103" t="s">
        <v>22</v>
      </c>
      <c r="N5" s="80" t="s">
        <v>105</v>
      </c>
      <c r="O5" s="103" t="s">
        <v>26</v>
      </c>
      <c r="P5" s="82" t="s">
        <v>138</v>
      </c>
      <c r="Q5" s="82" t="s">
        <v>121</v>
      </c>
      <c r="R5" s="82" t="s">
        <v>90</v>
      </c>
      <c r="S5" s="80" t="s">
        <v>106</v>
      </c>
      <c r="T5" s="80" t="s">
        <v>107</v>
      </c>
    </row>
    <row r="6" spans="1:20" ht="24.75" customHeight="1" x14ac:dyDescent="0.3">
      <c r="A6" s="94"/>
      <c r="B6" s="94"/>
      <c r="C6" s="89"/>
      <c r="D6" s="91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3"/>
      <c r="L6" s="83"/>
      <c r="M6" s="104"/>
      <c r="N6" s="102"/>
      <c r="O6" s="104"/>
      <c r="P6" s="83"/>
      <c r="Q6" s="83"/>
      <c r="R6" s="83"/>
      <c r="S6" s="102"/>
      <c r="T6" s="102"/>
    </row>
    <row r="7" spans="1:20" x14ac:dyDescent="0.3">
      <c r="A7" s="42" t="s">
        <v>136</v>
      </c>
      <c r="B7" s="43"/>
      <c r="C7" s="43"/>
      <c r="D7" s="52">
        <v>16289</v>
      </c>
      <c r="E7" s="44">
        <v>15</v>
      </c>
      <c r="F7" s="44"/>
      <c r="G7" s="44">
        <v>3</v>
      </c>
      <c r="H7" s="51"/>
      <c r="I7" s="44">
        <f>IF(D7&gt;0,(D7*(E7-G7)*365)/1000,"")</f>
        <v>71345.820000000007</v>
      </c>
      <c r="J7" s="44">
        <f>IF($D7&gt;0,(D7*(F7-H7)*365)/1000,"")</f>
        <v>0</v>
      </c>
      <c r="K7" s="48">
        <v>351</v>
      </c>
      <c r="L7" s="46">
        <f>IF(K7&gt;0,D7*K7,"")</f>
        <v>5717439</v>
      </c>
      <c r="M7" s="40">
        <v>20</v>
      </c>
      <c r="N7" s="47">
        <f>+(1-(1/(1+$M$3)^M7))/$M$3</f>
        <v>12.462210342539986</v>
      </c>
      <c r="O7" s="46">
        <f>+L7/N7</f>
        <v>458782.09746495896</v>
      </c>
      <c r="P7" s="61">
        <v>3.04E-2</v>
      </c>
      <c r="Q7" s="46">
        <f>+D7*P7</f>
        <v>495.18560000000002</v>
      </c>
      <c r="R7" s="46">
        <f>IF(P7&gt;0,O7+P7,"")</f>
        <v>458782.12786495895</v>
      </c>
      <c r="S7" s="48">
        <f>IF(I7&gt;0,R7/I7,"")</f>
        <v>6.430399536580544</v>
      </c>
      <c r="T7" s="48" t="str">
        <f>IF(J7&gt;0,R7/J7,"")</f>
        <v/>
      </c>
    </row>
    <row r="8" spans="1:20" x14ac:dyDescent="0.3">
      <c r="A8" s="42" t="s">
        <v>137</v>
      </c>
      <c r="B8" s="43"/>
      <c r="C8" s="43"/>
      <c r="D8" s="52">
        <v>16289</v>
      </c>
      <c r="E8" s="44"/>
      <c r="F8" s="44">
        <v>11</v>
      </c>
      <c r="G8" s="44"/>
      <c r="H8" s="51">
        <v>0.1</v>
      </c>
      <c r="I8" s="44">
        <f>IF(D8&gt;0,(D8*(E8-G8)*365)/1000,"")</f>
        <v>0</v>
      </c>
      <c r="J8" s="44">
        <f t="shared" ref="J8:J10" si="0">IF($D8&gt;0,(D8*(F8-H8)*365)/1000,"")</f>
        <v>64805.786500000002</v>
      </c>
      <c r="K8" s="48">
        <v>1083</v>
      </c>
      <c r="L8" s="46">
        <f t="shared" ref="L8:L10" si="1">IF(K8&gt;0,D8*K8,"")</f>
        <v>17640987</v>
      </c>
      <c r="M8" s="40">
        <v>20</v>
      </c>
      <c r="N8" s="47">
        <f>+(1-(1/(1+$M$3)^M8))/$M$3</f>
        <v>12.462210342539986</v>
      </c>
      <c r="O8" s="46">
        <f t="shared" ref="O8" si="2">+L8/N8</f>
        <v>1415558.4374773521</v>
      </c>
      <c r="P8" s="61">
        <v>2.5999999999999999E-2</v>
      </c>
      <c r="Q8" s="46">
        <f>+D8*P8</f>
        <v>423.51399999999995</v>
      </c>
      <c r="R8" s="46">
        <f>+O8+P8</f>
        <v>1415558.4634773522</v>
      </c>
      <c r="S8" s="48" t="str">
        <f>IF(I8&gt;0,R8/I8,"")</f>
        <v/>
      </c>
      <c r="T8" s="48">
        <f>IF(J8&gt;0,R8/J8,"")</f>
        <v>21.843087476106042</v>
      </c>
    </row>
    <row r="9" spans="1:20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6"/>
      <c r="S9" s="48"/>
      <c r="T9" s="48"/>
    </row>
    <row r="10" spans="1:20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6"/>
      <c r="S10" s="48"/>
      <c r="T10" s="48"/>
    </row>
    <row r="11" spans="1:20" x14ac:dyDescent="0.3">
      <c r="B11" s="49"/>
      <c r="C11" s="49"/>
      <c r="D11" s="49"/>
    </row>
    <row r="13" spans="1:20" ht="63.75" customHeight="1" x14ac:dyDescent="0.3">
      <c r="A13" s="88" t="s">
        <v>120</v>
      </c>
      <c r="B13" s="88" t="s">
        <v>94</v>
      </c>
      <c r="C13" s="88" t="s">
        <v>93</v>
      </c>
      <c r="D13" s="90" t="s">
        <v>117</v>
      </c>
      <c r="E13" s="86" t="s">
        <v>111</v>
      </c>
      <c r="F13" s="87"/>
      <c r="G13" s="86" t="s">
        <v>112</v>
      </c>
      <c r="H13" s="87"/>
      <c r="I13" s="86" t="s">
        <v>113</v>
      </c>
      <c r="J13" s="87"/>
      <c r="K13" s="84" t="s">
        <v>114</v>
      </c>
      <c r="L13" s="84" t="s">
        <v>115</v>
      </c>
      <c r="M13" s="80" t="s">
        <v>22</v>
      </c>
      <c r="N13" s="80" t="s">
        <v>105</v>
      </c>
      <c r="O13" s="80" t="s">
        <v>26</v>
      </c>
      <c r="P13" s="82" t="s">
        <v>138</v>
      </c>
      <c r="Q13" s="82" t="s">
        <v>121</v>
      </c>
      <c r="R13" s="84" t="s">
        <v>90</v>
      </c>
      <c r="S13" s="80" t="s">
        <v>106</v>
      </c>
      <c r="T13" s="80" t="s">
        <v>107</v>
      </c>
    </row>
    <row r="14" spans="1:20" ht="24.75" customHeight="1" x14ac:dyDescent="0.3">
      <c r="A14" s="89"/>
      <c r="B14" s="89"/>
      <c r="C14" s="89"/>
      <c r="D14" s="91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85"/>
      <c r="L14" s="85"/>
      <c r="M14" s="81"/>
      <c r="N14" s="81"/>
      <c r="O14" s="81"/>
      <c r="P14" s="83"/>
      <c r="Q14" s="83"/>
      <c r="R14" s="85"/>
      <c r="S14" s="81"/>
      <c r="T14" s="81"/>
    </row>
    <row r="15" spans="1:20" x14ac:dyDescent="0.3">
      <c r="A15" s="42" t="s">
        <v>139</v>
      </c>
      <c r="B15" s="43"/>
      <c r="C15" s="43"/>
      <c r="D15" s="52">
        <v>37296</v>
      </c>
      <c r="E15" s="44">
        <v>15</v>
      </c>
      <c r="F15" s="44"/>
      <c r="G15" s="44">
        <v>6</v>
      </c>
      <c r="H15" s="51"/>
      <c r="I15" s="44">
        <f>IF(D15&gt;0,(D15*(E15-G15)*365)/1000,"")</f>
        <v>122517.36</v>
      </c>
      <c r="J15" s="44">
        <f>IF($D15&gt;0,(D15*(F15-H15)*365)/1000,"")</f>
        <v>0</v>
      </c>
      <c r="K15" s="48">
        <v>106.3</v>
      </c>
      <c r="L15" s="46">
        <f>IF(K15&gt;0,D15*K15,"")</f>
        <v>3964564.8</v>
      </c>
      <c r="M15" s="40">
        <v>20</v>
      </c>
      <c r="N15" s="47">
        <f>+(1-(1/(1+$M$3)^M15))/$M$3</f>
        <v>12.462210342539986</v>
      </c>
      <c r="O15" s="46">
        <f>+L15/N15</f>
        <v>318126.9366371457</v>
      </c>
      <c r="P15" s="61">
        <v>2.5000000000000001E-2</v>
      </c>
      <c r="Q15" s="46">
        <f>+D15*P15</f>
        <v>932.40000000000009</v>
      </c>
      <c r="R15" s="46">
        <f>IF(P15&gt;0,O15+P15,"")</f>
        <v>318126.96163714572</v>
      </c>
      <c r="S15" s="48">
        <f>IF(I15&gt;0,R15/I15,"")</f>
        <v>2.5965868154288154</v>
      </c>
      <c r="T15" s="48" t="str">
        <f>IF(J15&gt;0,R15/J15,"")</f>
        <v/>
      </c>
    </row>
    <row r="16" spans="1:20" x14ac:dyDescent="0.3">
      <c r="A16" s="42" t="s">
        <v>139</v>
      </c>
      <c r="B16" s="43"/>
      <c r="C16" s="43"/>
      <c r="D16" s="52">
        <v>37296</v>
      </c>
      <c r="E16" s="44"/>
      <c r="F16" s="44">
        <v>11</v>
      </c>
      <c r="G16" s="44"/>
      <c r="H16" s="51">
        <v>1</v>
      </c>
      <c r="I16" s="44">
        <f>IF(D16&gt;0,(D16*(E16-G16)*365)/1000,"")</f>
        <v>0</v>
      </c>
      <c r="J16" s="44">
        <f t="shared" ref="J16:J18" si="4">IF($D16&gt;0,(D16*(F16-H16)*365)/1000,"")</f>
        <v>136130.4</v>
      </c>
      <c r="K16" s="48">
        <v>106.3</v>
      </c>
      <c r="L16" s="46">
        <f t="shared" ref="L16" si="5">IF(K16&gt;0,D16*K16,"")</f>
        <v>3964564.8</v>
      </c>
      <c r="M16" s="40">
        <v>20</v>
      </c>
      <c r="N16" s="47">
        <f>+(1-(1/(1+$M$3)^M16))/$M$3</f>
        <v>12.462210342539986</v>
      </c>
      <c r="O16" s="46">
        <f t="shared" ref="O16" si="6">+L16/N16</f>
        <v>318126.9366371457</v>
      </c>
      <c r="P16" s="61">
        <v>2.5000000000000001E-2</v>
      </c>
      <c r="Q16" s="46">
        <f>+D16*P16</f>
        <v>932.40000000000009</v>
      </c>
      <c r="R16" s="46">
        <f>+O16+P16</f>
        <v>318126.96163714572</v>
      </c>
      <c r="S16" s="48" t="str">
        <f>IF(I16&gt;0,R16/I16,"")</f>
        <v/>
      </c>
      <c r="T16" s="48">
        <f>IF(J16&gt;0,R16/J16,"")</f>
        <v>2.3369281338859338</v>
      </c>
    </row>
    <row r="17" spans="1:20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ref="L17:L18" si="8">IF(K17&gt;0,D17*K17,"")</f>
        <v/>
      </c>
      <c r="M17" s="40"/>
      <c r="N17" s="47"/>
      <c r="O17" s="46"/>
      <c r="P17" s="46"/>
      <c r="Q17" s="46"/>
      <c r="R17" s="46"/>
      <c r="S17" s="48"/>
      <c r="T17" s="48"/>
    </row>
    <row r="18" spans="1:20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8"/>
        <v/>
      </c>
      <c r="M18" s="40"/>
      <c r="N18" s="47"/>
      <c r="O18" s="46"/>
      <c r="P18" s="46"/>
      <c r="Q18" s="46"/>
      <c r="R18" s="46"/>
      <c r="S18" s="48"/>
      <c r="T18" s="48"/>
    </row>
  </sheetData>
  <mergeCells count="37">
    <mergeCell ref="K5:K6"/>
    <mergeCell ref="K4:T4"/>
    <mergeCell ref="S5:S6"/>
    <mergeCell ref="T5:T6"/>
    <mergeCell ref="L5:L6"/>
    <mergeCell ref="M5:M6"/>
    <mergeCell ref="N5:N6"/>
    <mergeCell ref="O5:O6"/>
    <mergeCell ref="P5:P6"/>
    <mergeCell ref="R5:R6"/>
    <mergeCell ref="Q5:Q6"/>
    <mergeCell ref="A4:C4"/>
    <mergeCell ref="A5:A6"/>
    <mergeCell ref="B5:B6"/>
    <mergeCell ref="C5:C6"/>
    <mergeCell ref="E5:F5"/>
    <mergeCell ref="D4:J4"/>
    <mergeCell ref="D5:D6"/>
    <mergeCell ref="G5:H5"/>
    <mergeCell ref="I5:J5"/>
    <mergeCell ref="A13:A14"/>
    <mergeCell ref="B13:B14"/>
    <mergeCell ref="C13:C14"/>
    <mergeCell ref="D13:D14"/>
    <mergeCell ref="E13:F13"/>
    <mergeCell ref="G13:H13"/>
    <mergeCell ref="I13:J13"/>
    <mergeCell ref="K13:K14"/>
    <mergeCell ref="L13:L14"/>
    <mergeCell ref="M13:M14"/>
    <mergeCell ref="T13:T14"/>
    <mergeCell ref="N13:N14"/>
    <mergeCell ref="O13:O14"/>
    <mergeCell ref="P13:P14"/>
    <mergeCell ref="R13:R14"/>
    <mergeCell ref="S13:S14"/>
    <mergeCell ref="Q13:Q1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zoomScale="85" zoomScaleNormal="85" workbookViewId="0">
      <selection activeCell="A12" sqref="A12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6" width="12.33203125" customWidth="1"/>
    <col min="17" max="17" width="12.6640625" customWidth="1"/>
    <col min="18" max="18" width="13.33203125" customWidth="1"/>
    <col min="19" max="19" width="12.6640625" customWidth="1"/>
  </cols>
  <sheetData>
    <row r="1" spans="1:19" x14ac:dyDescent="0.3">
      <c r="A1" s="28" t="s">
        <v>122</v>
      </c>
      <c r="L1" s="39"/>
    </row>
    <row r="3" spans="1:19" x14ac:dyDescent="0.3">
      <c r="L3" s="40" t="s">
        <v>104</v>
      </c>
      <c r="M3" s="53">
        <v>0.05</v>
      </c>
    </row>
    <row r="4" spans="1:19" x14ac:dyDescent="0.3">
      <c r="A4" s="92" t="s">
        <v>110</v>
      </c>
      <c r="B4" s="93"/>
      <c r="C4" s="93"/>
      <c r="D4" s="96" t="s">
        <v>99</v>
      </c>
      <c r="E4" s="97"/>
      <c r="F4" s="97"/>
      <c r="G4" s="97"/>
      <c r="H4" s="97"/>
      <c r="I4" s="97"/>
      <c r="J4" s="97"/>
      <c r="K4" s="99" t="s">
        <v>98</v>
      </c>
      <c r="L4" s="100"/>
      <c r="M4" s="100"/>
      <c r="N4" s="100"/>
      <c r="O4" s="100"/>
      <c r="P4" s="100"/>
      <c r="Q4" s="100"/>
      <c r="R4" s="100"/>
      <c r="S4" s="101"/>
    </row>
    <row r="5" spans="1:19" ht="63.75" customHeight="1" x14ac:dyDescent="0.3">
      <c r="A5" s="88" t="s">
        <v>109</v>
      </c>
      <c r="B5" s="88" t="s">
        <v>94</v>
      </c>
      <c r="C5" s="88" t="s">
        <v>93</v>
      </c>
      <c r="D5" s="90" t="s">
        <v>117</v>
      </c>
      <c r="E5" s="95" t="s">
        <v>111</v>
      </c>
      <c r="F5" s="95"/>
      <c r="G5" s="95" t="s">
        <v>112</v>
      </c>
      <c r="H5" s="95"/>
      <c r="I5" s="95" t="s">
        <v>113</v>
      </c>
      <c r="J5" s="98"/>
      <c r="K5" s="82" t="s">
        <v>114</v>
      </c>
      <c r="L5" s="82" t="s">
        <v>115</v>
      </c>
      <c r="M5" s="103" t="s">
        <v>22</v>
      </c>
      <c r="N5" s="80" t="s">
        <v>105</v>
      </c>
      <c r="O5" s="103" t="s">
        <v>26</v>
      </c>
      <c r="P5" s="82" t="s">
        <v>121</v>
      </c>
      <c r="Q5" s="82" t="s">
        <v>90</v>
      </c>
      <c r="R5" s="80" t="s">
        <v>106</v>
      </c>
      <c r="S5" s="80" t="s">
        <v>107</v>
      </c>
    </row>
    <row r="6" spans="1:19" ht="24.75" customHeight="1" x14ac:dyDescent="0.3">
      <c r="A6" s="94"/>
      <c r="B6" s="94"/>
      <c r="C6" s="89"/>
      <c r="D6" s="91"/>
      <c r="E6" s="41" t="s">
        <v>87</v>
      </c>
      <c r="F6" s="41" t="s">
        <v>86</v>
      </c>
      <c r="G6" s="41" t="s">
        <v>87</v>
      </c>
      <c r="H6" s="41" t="s">
        <v>86</v>
      </c>
      <c r="I6" s="41" t="s">
        <v>87</v>
      </c>
      <c r="J6" s="41" t="s">
        <v>86</v>
      </c>
      <c r="K6" s="83"/>
      <c r="L6" s="83"/>
      <c r="M6" s="104"/>
      <c r="N6" s="102"/>
      <c r="O6" s="104"/>
      <c r="P6" s="83"/>
      <c r="Q6" s="83"/>
      <c r="R6" s="102"/>
      <c r="S6" s="102"/>
    </row>
    <row r="7" spans="1:19" x14ac:dyDescent="0.3">
      <c r="A7" s="42"/>
      <c r="B7" s="43"/>
      <c r="C7" s="43"/>
      <c r="D7" s="52"/>
      <c r="E7" s="44"/>
      <c r="F7" s="44"/>
      <c r="G7" s="44"/>
      <c r="H7" s="51"/>
      <c r="I7" s="44" t="str">
        <f>IF(D7&gt;0,(D7*(E7-G7)*365)/1000,"")</f>
        <v/>
      </c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46"/>
      <c r="Q7" s="46" t="e">
        <f>+O7+P7</f>
        <v>#VALUE!</v>
      </c>
      <c r="R7" s="48" t="e">
        <f>IF(I7&gt;0,Q7/I7,"")</f>
        <v>#VALUE!</v>
      </c>
      <c r="S7" s="48" t="e">
        <f>IF(J7&gt;0,Q7/J7,"")</f>
        <v>#VALUE!</v>
      </c>
    </row>
    <row r="8" spans="1:19" x14ac:dyDescent="0.3">
      <c r="A8" s="42"/>
      <c r="B8" s="43"/>
      <c r="C8" s="43"/>
      <c r="D8" s="52"/>
      <c r="E8" s="44"/>
      <c r="F8" s="44"/>
      <c r="G8" s="44"/>
      <c r="H8" s="51"/>
      <c r="I8" s="44" t="str">
        <f>IF(D8&gt;0,(D8*(E8-G8)*365)/1000,"")</f>
        <v/>
      </c>
      <c r="J8" s="44" t="str">
        <f t="shared" ref="J8:J10" si="0">IF($D8&gt;0,(D8*(F8-H8)*365)/1000,"")</f>
        <v/>
      </c>
      <c r="K8" s="48"/>
      <c r="L8" s="46" t="str">
        <f t="shared" ref="L8:L10" si="1">IF(K8&gt;0,D8*K8,"")</f>
        <v/>
      </c>
      <c r="M8" s="40"/>
      <c r="N8" s="47">
        <f>+(1-(1/(1+$M$3)^M8))/$M$3</f>
        <v>0</v>
      </c>
      <c r="O8" s="46" t="e">
        <f t="shared" ref="O8" si="2">+L8/N8</f>
        <v>#VALUE!</v>
      </c>
      <c r="P8" s="46"/>
      <c r="Q8" s="46" t="e">
        <f>+O8+P8</f>
        <v>#VALUE!</v>
      </c>
      <c r="R8" s="48" t="e">
        <f>IF(I8&gt;0,Q8/I8,"")</f>
        <v>#VALUE!</v>
      </c>
      <c r="S8" s="48" t="e">
        <f>IF(J8&gt;0,Q8/J8,"")</f>
        <v>#VALUE!</v>
      </c>
    </row>
    <row r="9" spans="1:19" x14ac:dyDescent="0.3">
      <c r="A9" s="42"/>
      <c r="B9" s="43"/>
      <c r="C9" s="43"/>
      <c r="D9" s="52"/>
      <c r="E9" s="44"/>
      <c r="F9" s="44"/>
      <c r="G9" s="44"/>
      <c r="H9" s="51"/>
      <c r="I9" s="44" t="str">
        <f t="shared" ref="I9:I10" si="3">IF(D9&gt;0,(D9*(E9-G9)*365)/1000,"")</f>
        <v/>
      </c>
      <c r="J9" s="44" t="str">
        <f t="shared" si="0"/>
        <v/>
      </c>
      <c r="K9" s="48"/>
      <c r="L9" s="46" t="str">
        <f t="shared" si="1"/>
        <v/>
      </c>
      <c r="M9" s="40"/>
      <c r="N9" s="47"/>
      <c r="O9" s="46"/>
      <c r="P9" s="46"/>
      <c r="Q9" s="46"/>
      <c r="R9" s="48"/>
      <c r="S9" s="48"/>
    </row>
    <row r="10" spans="1:19" x14ac:dyDescent="0.3">
      <c r="A10" s="42"/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 t="str">
        <f t="shared" si="0"/>
        <v/>
      </c>
      <c r="K10" s="48"/>
      <c r="L10" s="46" t="str">
        <f t="shared" si="1"/>
        <v/>
      </c>
      <c r="M10" s="40"/>
      <c r="N10" s="47"/>
      <c r="O10" s="46"/>
      <c r="P10" s="46"/>
      <c r="Q10" s="46"/>
      <c r="R10" s="48"/>
      <c r="S10" s="48"/>
    </row>
    <row r="11" spans="1:19" x14ac:dyDescent="0.3">
      <c r="B11" s="49"/>
      <c r="C11" s="49"/>
      <c r="D11" s="49"/>
    </row>
    <row r="13" spans="1:19" ht="63.75" customHeight="1" x14ac:dyDescent="0.3">
      <c r="A13" s="88" t="s">
        <v>120</v>
      </c>
      <c r="B13" s="88" t="s">
        <v>94</v>
      </c>
      <c r="C13" s="88" t="s">
        <v>93</v>
      </c>
      <c r="D13" s="90" t="s">
        <v>117</v>
      </c>
      <c r="E13" s="95" t="s">
        <v>111</v>
      </c>
      <c r="F13" s="95"/>
      <c r="G13" s="95" t="s">
        <v>112</v>
      </c>
      <c r="H13" s="95"/>
      <c r="I13" s="95" t="s">
        <v>113</v>
      </c>
      <c r="J13" s="98"/>
      <c r="K13" s="82" t="s">
        <v>114</v>
      </c>
      <c r="L13" s="82" t="s">
        <v>115</v>
      </c>
      <c r="M13" s="103" t="s">
        <v>22</v>
      </c>
      <c r="N13" s="80" t="s">
        <v>105</v>
      </c>
      <c r="O13" s="103" t="s">
        <v>26</v>
      </c>
      <c r="P13" s="82" t="s">
        <v>116</v>
      </c>
      <c r="Q13" s="82" t="s">
        <v>90</v>
      </c>
      <c r="R13" s="80" t="s">
        <v>106</v>
      </c>
      <c r="S13" s="80" t="s">
        <v>107</v>
      </c>
    </row>
    <row r="14" spans="1:19" ht="24.75" customHeight="1" x14ac:dyDescent="0.3">
      <c r="A14" s="94"/>
      <c r="B14" s="94"/>
      <c r="C14" s="89"/>
      <c r="D14" s="91"/>
      <c r="E14" s="41" t="s">
        <v>87</v>
      </c>
      <c r="F14" s="41" t="s">
        <v>86</v>
      </c>
      <c r="G14" s="41" t="s">
        <v>87</v>
      </c>
      <c r="H14" s="41" t="s">
        <v>86</v>
      </c>
      <c r="I14" s="41" t="s">
        <v>87</v>
      </c>
      <c r="J14" s="41" t="s">
        <v>86</v>
      </c>
      <c r="K14" s="83"/>
      <c r="L14" s="83"/>
      <c r="M14" s="104"/>
      <c r="N14" s="102"/>
      <c r="O14" s="104"/>
      <c r="P14" s="83"/>
      <c r="Q14" s="83"/>
      <c r="R14" s="102"/>
      <c r="S14" s="102"/>
    </row>
    <row r="15" spans="1:19" x14ac:dyDescent="0.3">
      <c r="A15" s="42"/>
      <c r="B15" s="43"/>
      <c r="C15" s="43"/>
      <c r="D15" s="52"/>
      <c r="E15" s="44"/>
      <c r="F15" s="44"/>
      <c r="G15" s="44"/>
      <c r="H15" s="51"/>
      <c r="I15" s="44" t="str">
        <f>IF(D15&gt;0,(D15*(E15-G15)*365)/1000,"")</f>
        <v/>
      </c>
      <c r="J15" s="44" t="str">
        <f>IF($D15&gt;0,(D15*(F15-H15)*365)/1000,"")</f>
        <v/>
      </c>
      <c r="K15" s="48"/>
      <c r="L15" s="46" t="str">
        <f>IF(K15&gt;0,D15*K15,"")</f>
        <v/>
      </c>
      <c r="M15" s="40"/>
      <c r="N15" s="47">
        <f>+(1-(1/(1+$M$3)^M15))/$M$3</f>
        <v>0</v>
      </c>
      <c r="O15" s="46" t="e">
        <f>+L15/N15</f>
        <v>#VALUE!</v>
      </c>
      <c r="P15" s="46"/>
      <c r="Q15" s="46" t="str">
        <f>IF(P15&gt;0,O15+P15,"")</f>
        <v/>
      </c>
      <c r="R15" s="48" t="e">
        <f>IF(I15&gt;0,Q15/I15,"")</f>
        <v>#VALUE!</v>
      </c>
      <c r="S15" s="48" t="e">
        <f>IF(J15&gt;0,Q15/J15,"")</f>
        <v>#VALUE!</v>
      </c>
    </row>
    <row r="16" spans="1:19" x14ac:dyDescent="0.3">
      <c r="A16" s="42"/>
      <c r="B16" s="43"/>
      <c r="C16" s="43"/>
      <c r="D16" s="52"/>
      <c r="E16" s="44"/>
      <c r="F16" s="44"/>
      <c r="G16" s="44"/>
      <c r="H16" s="51"/>
      <c r="I16" s="44" t="str">
        <f>IF(D16&gt;0,(D16*(E16-G16)*365)/1000,"")</f>
        <v/>
      </c>
      <c r="J16" s="44" t="str">
        <f t="shared" ref="J16:J18" si="4">IF($D16&gt;0,(D16*(F16-H16)*365)/1000,"")</f>
        <v/>
      </c>
      <c r="K16" s="48"/>
      <c r="L16" s="46" t="str">
        <f t="shared" ref="L16:L18" si="5">IF(K16&gt;0,D16*K16,"")</f>
        <v/>
      </c>
      <c r="M16" s="40"/>
      <c r="N16" s="47">
        <f>+(1-(1/(1+$M$3)^M16))/$M$3</f>
        <v>0</v>
      </c>
      <c r="O16" s="46" t="e">
        <f t="shared" ref="O16:O18" si="6">+L16/N16</f>
        <v>#VALUE!</v>
      </c>
      <c r="P16" s="46"/>
      <c r="Q16" s="46" t="e">
        <f>+O16+P16</f>
        <v>#VALUE!</v>
      </c>
      <c r="R16" s="48" t="e">
        <f>IF(I16&gt;0,Q16/I16,"")</f>
        <v>#VALUE!</v>
      </c>
      <c r="S16" s="48" t="e">
        <f>IF(J16&gt;0,Q16/J16,"")</f>
        <v>#VALUE!</v>
      </c>
    </row>
    <row r="17" spans="1:19" x14ac:dyDescent="0.3">
      <c r="A17" s="42"/>
      <c r="B17" s="43"/>
      <c r="C17" s="43"/>
      <c r="D17" s="52"/>
      <c r="E17" s="44"/>
      <c r="F17" s="44"/>
      <c r="G17" s="44"/>
      <c r="H17" s="51"/>
      <c r="I17" s="44" t="str">
        <f t="shared" ref="I17:I18" si="7">IF(D17&gt;0,(D17*(E17-G17)*365)/1000,"")</f>
        <v/>
      </c>
      <c r="J17" s="44" t="str">
        <f t="shared" si="4"/>
        <v/>
      </c>
      <c r="K17" s="48"/>
      <c r="L17" s="46" t="str">
        <f t="shared" si="5"/>
        <v/>
      </c>
      <c r="M17" s="40"/>
      <c r="N17" s="47">
        <f t="shared" ref="N17:N18" si="8">+(1-(1/(1+$M$3)^M17))/$M$3</f>
        <v>0</v>
      </c>
      <c r="O17" s="46" t="e">
        <f t="shared" si="6"/>
        <v>#VALUE!</v>
      </c>
      <c r="P17" s="46"/>
      <c r="Q17" s="46" t="e">
        <f t="shared" ref="Q17:Q18" si="9">+O17+P17</f>
        <v>#VALUE!</v>
      </c>
      <c r="R17" s="48" t="e">
        <f t="shared" ref="R17:R18" si="10">IF(I17&gt;0,Q17/I17,"")</f>
        <v>#VALUE!</v>
      </c>
      <c r="S17" s="48" t="e">
        <f t="shared" ref="S17:S18" si="11">IF(J17&gt;0,Q17/J17,"")</f>
        <v>#VALUE!</v>
      </c>
    </row>
    <row r="18" spans="1:19" x14ac:dyDescent="0.3">
      <c r="A18" s="42"/>
      <c r="B18" s="43"/>
      <c r="C18" s="43"/>
      <c r="D18" s="52"/>
      <c r="E18" s="44"/>
      <c r="F18" s="44"/>
      <c r="G18" s="44"/>
      <c r="H18" s="51"/>
      <c r="I18" s="44" t="str">
        <f t="shared" si="7"/>
        <v/>
      </c>
      <c r="J18" s="44" t="str">
        <f t="shared" si="4"/>
        <v/>
      </c>
      <c r="K18" s="48"/>
      <c r="L18" s="46" t="str">
        <f t="shared" si="5"/>
        <v/>
      </c>
      <c r="M18" s="40"/>
      <c r="N18" s="47">
        <f t="shared" si="8"/>
        <v>0</v>
      </c>
      <c r="O18" s="46" t="e">
        <f t="shared" si="6"/>
        <v>#VALUE!</v>
      </c>
      <c r="P18" s="46"/>
      <c r="Q18" s="46" t="e">
        <f t="shared" si="9"/>
        <v>#VALUE!</v>
      </c>
      <c r="R18" s="48" t="e">
        <f t="shared" si="10"/>
        <v>#VALUE!</v>
      </c>
      <c r="S18" s="48" t="e">
        <f t="shared" si="11"/>
        <v>#VALUE!</v>
      </c>
    </row>
  </sheetData>
  <mergeCells count="35">
    <mergeCell ref="A4:C4"/>
    <mergeCell ref="D4:J4"/>
    <mergeCell ref="K4:S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N5:N6"/>
    <mergeCell ref="O5:O6"/>
    <mergeCell ref="P5:P6"/>
    <mergeCell ref="A13:A14"/>
    <mergeCell ref="B13:B14"/>
    <mergeCell ref="C13:C14"/>
    <mergeCell ref="D13:D14"/>
    <mergeCell ref="E13:F13"/>
    <mergeCell ref="G13:H13"/>
    <mergeCell ref="I13:J13"/>
    <mergeCell ref="K5:K6"/>
    <mergeCell ref="L5:L6"/>
    <mergeCell ref="M5:M6"/>
    <mergeCell ref="Q13:Q14"/>
    <mergeCell ref="R13:R14"/>
    <mergeCell ref="S13:S14"/>
    <mergeCell ref="K13:K14"/>
    <mergeCell ref="L13:L14"/>
    <mergeCell ref="M13:M14"/>
    <mergeCell ref="N13:N14"/>
    <mergeCell ref="O13:O14"/>
    <mergeCell ref="P13:P1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topLeftCell="B1" zoomScale="85" zoomScaleNormal="85" workbookViewId="0">
      <selection activeCell="N16" sqref="N16"/>
    </sheetView>
  </sheetViews>
  <sheetFormatPr defaultRowHeight="14.4" x14ac:dyDescent="0.3"/>
  <cols>
    <col min="1" max="1" width="41.6640625" customWidth="1"/>
    <col min="2" max="3" width="12.6640625" customWidth="1"/>
    <col min="4" max="4" width="22.33203125" customWidth="1"/>
    <col min="5" max="5" width="18.6640625" customWidth="1"/>
    <col min="6" max="6" width="12.6640625" customWidth="1"/>
    <col min="7" max="7" width="15" customWidth="1"/>
    <col min="8" max="10" width="12.6640625" customWidth="1"/>
    <col min="11" max="11" width="14" customWidth="1"/>
    <col min="13" max="13" width="12.44140625" customWidth="1"/>
    <col min="14" max="14" width="13.109375" customWidth="1"/>
    <col min="15" max="15" width="12.33203125" customWidth="1"/>
    <col min="16" max="16" width="12.6640625" customWidth="1"/>
    <col min="17" max="17" width="13.33203125" customWidth="1"/>
    <col min="18" max="18" width="12.6640625" customWidth="1"/>
  </cols>
  <sheetData>
    <row r="1" spans="1:15" x14ac:dyDescent="0.3">
      <c r="A1" s="28" t="s">
        <v>84</v>
      </c>
      <c r="K1" s="39"/>
    </row>
    <row r="2" spans="1:15" x14ac:dyDescent="0.3">
      <c r="A2" s="28"/>
      <c r="K2" s="39"/>
    </row>
    <row r="4" spans="1:15" x14ac:dyDescent="0.3">
      <c r="K4" s="54" t="s">
        <v>104</v>
      </c>
      <c r="L4" s="55">
        <v>0.05</v>
      </c>
    </row>
    <row r="5" spans="1:15" ht="11.25" customHeight="1" x14ac:dyDescent="0.3">
      <c r="A5" s="92" t="s">
        <v>124</v>
      </c>
      <c r="B5" s="93"/>
      <c r="C5" s="93"/>
      <c r="D5" s="107" t="s">
        <v>125</v>
      </c>
      <c r="E5" s="108"/>
      <c r="F5" s="109"/>
      <c r="G5" s="110"/>
      <c r="H5" s="111"/>
      <c r="I5" s="111"/>
      <c r="J5" s="111"/>
      <c r="K5" s="111"/>
      <c r="L5" s="111"/>
      <c r="M5" s="111"/>
      <c r="N5" s="111"/>
      <c r="O5" s="104"/>
    </row>
    <row r="6" spans="1:15" ht="16.5" customHeight="1" x14ac:dyDescent="0.3">
      <c r="A6" s="88" t="s">
        <v>123</v>
      </c>
      <c r="B6" s="88" t="s">
        <v>94</v>
      </c>
      <c r="C6" s="88" t="s">
        <v>93</v>
      </c>
      <c r="D6" s="105" t="s">
        <v>126</v>
      </c>
      <c r="E6" s="106"/>
      <c r="F6" s="105" t="s">
        <v>127</v>
      </c>
      <c r="G6" s="106"/>
      <c r="H6" s="82" t="s">
        <v>115</v>
      </c>
      <c r="I6" s="103" t="s">
        <v>22</v>
      </c>
      <c r="J6" s="103" t="s">
        <v>105</v>
      </c>
      <c r="K6" s="103" t="s">
        <v>26</v>
      </c>
      <c r="L6" s="82" t="s">
        <v>121</v>
      </c>
      <c r="M6" s="82" t="s">
        <v>90</v>
      </c>
      <c r="N6" s="103" t="s">
        <v>106</v>
      </c>
      <c r="O6" s="103" t="s">
        <v>107</v>
      </c>
    </row>
    <row r="7" spans="1:15" ht="70.5" customHeight="1" x14ac:dyDescent="0.3">
      <c r="A7" s="94"/>
      <c r="B7" s="94"/>
      <c r="C7" s="89"/>
      <c r="D7" s="52" t="s">
        <v>87</v>
      </c>
      <c r="E7" s="52" t="s">
        <v>86</v>
      </c>
      <c r="F7" s="52" t="s">
        <v>87</v>
      </c>
      <c r="G7" s="52" t="s">
        <v>86</v>
      </c>
      <c r="H7" s="83"/>
      <c r="I7" s="104"/>
      <c r="J7" s="104"/>
      <c r="K7" s="104"/>
      <c r="L7" s="83"/>
      <c r="M7" s="83"/>
      <c r="N7" s="104"/>
      <c r="O7" s="104"/>
    </row>
    <row r="8" spans="1:15" x14ac:dyDescent="0.3">
      <c r="A8" s="42" t="s">
        <v>128</v>
      </c>
      <c r="B8" s="43"/>
      <c r="C8" s="43"/>
      <c r="D8" s="44"/>
      <c r="E8" s="44"/>
      <c r="F8" s="44">
        <f>+B8*D8</f>
        <v>0</v>
      </c>
      <c r="G8" s="44">
        <f>+C8*E8</f>
        <v>0</v>
      </c>
      <c r="H8" s="46"/>
      <c r="I8" s="40"/>
      <c r="J8" s="47">
        <f t="shared" ref="J8:J13" si="0">+(1-(1/(1+$L$4)^I8))/$L$4</f>
        <v>0</v>
      </c>
      <c r="K8" s="46" t="e">
        <f>+H8/J8</f>
        <v>#DIV/0!</v>
      </c>
      <c r="L8" s="46"/>
      <c r="M8" s="46" t="e">
        <f>+K8+L8</f>
        <v>#DIV/0!</v>
      </c>
      <c r="N8" s="56" t="e">
        <f t="shared" ref="N8:N12" si="1">+M8/F8</f>
        <v>#DIV/0!</v>
      </c>
      <c r="O8" s="56"/>
    </row>
    <row r="9" spans="1:15" x14ac:dyDescent="0.3">
      <c r="A9" s="42" t="s">
        <v>129</v>
      </c>
      <c r="B9" s="43"/>
      <c r="C9" s="43"/>
      <c r="D9" s="44"/>
      <c r="E9" s="44"/>
      <c r="F9" s="44">
        <f>+B9*D9</f>
        <v>0</v>
      </c>
      <c r="G9" s="44">
        <f>+C9*E9</f>
        <v>0</v>
      </c>
      <c r="H9" s="46"/>
      <c r="I9" s="40"/>
      <c r="J9" s="47">
        <f t="shared" si="0"/>
        <v>0</v>
      </c>
      <c r="K9" s="46" t="e">
        <f t="shared" ref="K9:K11" si="2">+H9/J9</f>
        <v>#DIV/0!</v>
      </c>
      <c r="L9" s="46"/>
      <c r="M9" s="46" t="e">
        <f>+K9+L9</f>
        <v>#DIV/0!</v>
      </c>
      <c r="N9" s="56"/>
      <c r="O9" s="56" t="e">
        <f>IF(#REF!&gt;0,M9/#REF!,"")</f>
        <v>#REF!</v>
      </c>
    </row>
    <row r="10" spans="1:15" x14ac:dyDescent="0.3">
      <c r="A10" s="42" t="s">
        <v>130</v>
      </c>
      <c r="B10" s="43"/>
      <c r="C10" s="43"/>
      <c r="D10" s="44"/>
      <c r="E10" s="44"/>
      <c r="F10" s="44"/>
      <c r="G10" s="44"/>
      <c r="H10" s="46"/>
      <c r="I10" s="40"/>
      <c r="J10" s="47">
        <f t="shared" si="0"/>
        <v>0</v>
      </c>
      <c r="K10" s="46" t="e">
        <f t="shared" si="2"/>
        <v>#DIV/0!</v>
      </c>
      <c r="L10" s="46"/>
      <c r="M10" s="46" t="e">
        <f t="shared" ref="M10:M11" si="3">+K10+L10</f>
        <v>#DIV/0!</v>
      </c>
      <c r="N10" s="56" t="e">
        <f t="shared" si="1"/>
        <v>#DIV/0!</v>
      </c>
      <c r="O10" s="56"/>
    </row>
    <row r="11" spans="1:15" x14ac:dyDescent="0.3">
      <c r="A11" s="42" t="s">
        <v>131</v>
      </c>
      <c r="B11" s="43"/>
      <c r="C11" s="43"/>
      <c r="D11" s="44"/>
      <c r="E11" s="44"/>
      <c r="F11" s="44"/>
      <c r="G11" s="44"/>
      <c r="H11" s="46"/>
      <c r="I11" s="40"/>
      <c r="J11" s="47">
        <f t="shared" si="0"/>
        <v>0</v>
      </c>
      <c r="K11" s="46" t="e">
        <f t="shared" si="2"/>
        <v>#DIV/0!</v>
      </c>
      <c r="L11" s="46"/>
      <c r="M11" s="46" t="e">
        <f t="shared" si="3"/>
        <v>#DIV/0!</v>
      </c>
      <c r="N11" s="56"/>
      <c r="O11" s="56" t="e">
        <f>IF(#REF!&gt;0,M11/#REF!,"")</f>
        <v>#REF!</v>
      </c>
    </row>
    <row r="12" spans="1:15" x14ac:dyDescent="0.3">
      <c r="A12" s="42" t="s">
        <v>130</v>
      </c>
      <c r="B12" s="43"/>
      <c r="C12" s="43"/>
      <c r="D12" s="44"/>
      <c r="E12" s="44"/>
      <c r="F12" s="44"/>
      <c r="G12" s="44"/>
      <c r="H12" s="46"/>
      <c r="I12" s="40"/>
      <c r="J12" s="47">
        <f t="shared" si="0"/>
        <v>0</v>
      </c>
      <c r="K12" s="46" t="e">
        <f t="shared" ref="K12:K13" si="4">+H12/J12</f>
        <v>#DIV/0!</v>
      </c>
      <c r="L12" s="46"/>
      <c r="M12" s="46" t="e">
        <f t="shared" ref="M12:M13" si="5">+K12+L12</f>
        <v>#DIV/0!</v>
      </c>
      <c r="N12" s="56" t="e">
        <f t="shared" si="1"/>
        <v>#DIV/0!</v>
      </c>
      <c r="O12" s="56"/>
    </row>
    <row r="13" spans="1:15" x14ac:dyDescent="0.3">
      <c r="A13" s="42" t="s">
        <v>131</v>
      </c>
      <c r="B13" s="43"/>
      <c r="C13" s="43"/>
      <c r="D13" s="44"/>
      <c r="E13" s="44"/>
      <c r="F13" s="44"/>
      <c r="G13" s="44"/>
      <c r="H13" s="46"/>
      <c r="I13" s="40"/>
      <c r="J13" s="47">
        <f t="shared" si="0"/>
        <v>0</v>
      </c>
      <c r="K13" s="46" t="e">
        <f t="shared" si="4"/>
        <v>#DIV/0!</v>
      </c>
      <c r="L13" s="46"/>
      <c r="M13" s="46" t="e">
        <f t="shared" si="5"/>
        <v>#DIV/0!</v>
      </c>
      <c r="N13" s="56"/>
      <c r="O13" s="56" t="e">
        <f>IF(#REF!&gt;0,M13/#REF!,"")</f>
        <v>#REF!</v>
      </c>
    </row>
  </sheetData>
  <mergeCells count="16">
    <mergeCell ref="H5:O5"/>
    <mergeCell ref="M6:M7"/>
    <mergeCell ref="N6:N7"/>
    <mergeCell ref="O6:O7"/>
    <mergeCell ref="H6:H7"/>
    <mergeCell ref="I6:I7"/>
    <mergeCell ref="J6:J7"/>
    <mergeCell ref="K6:K7"/>
    <mergeCell ref="L6:L7"/>
    <mergeCell ref="D6:E6"/>
    <mergeCell ref="F6:G6"/>
    <mergeCell ref="D5:G5"/>
    <mergeCell ref="A6:A7"/>
    <mergeCell ref="B6:B7"/>
    <mergeCell ref="C6:C7"/>
    <mergeCell ref="A5:C5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zoomScale="85" zoomScaleNormal="85" workbookViewId="0">
      <selection activeCell="J7" sqref="J7"/>
    </sheetView>
  </sheetViews>
  <sheetFormatPr defaultRowHeight="14.4" x14ac:dyDescent="0.3"/>
  <cols>
    <col min="1" max="1" width="36.109375" customWidth="1"/>
    <col min="2" max="3" width="12.6640625" customWidth="1"/>
    <col min="4" max="7" width="14.6640625" customWidth="1"/>
    <col min="8" max="11" width="12.6640625" customWidth="1"/>
    <col min="12" max="12" width="14" customWidth="1"/>
    <col min="14" max="14" width="10.6640625" customWidth="1"/>
    <col min="15" max="15" width="13.109375" customWidth="1"/>
    <col min="16" max="16" width="10.5546875" bestFit="1" customWidth="1"/>
    <col min="17" max="18" width="12.6640625" customWidth="1"/>
    <col min="19" max="19" width="13.33203125" customWidth="1"/>
  </cols>
  <sheetData>
    <row r="1" spans="1:19" x14ac:dyDescent="0.3">
      <c r="A1" s="28" t="s">
        <v>103</v>
      </c>
      <c r="L1" s="39"/>
    </row>
    <row r="3" spans="1:19" x14ac:dyDescent="0.3">
      <c r="L3" s="40" t="s">
        <v>104</v>
      </c>
      <c r="M3" s="53"/>
    </row>
    <row r="4" spans="1:19" x14ac:dyDescent="0.3">
      <c r="A4" s="93" t="s">
        <v>100</v>
      </c>
      <c r="B4" s="93"/>
      <c r="C4" s="93"/>
      <c r="D4" s="112" t="s">
        <v>99</v>
      </c>
      <c r="E4" s="112"/>
      <c r="F4" s="112"/>
      <c r="G4" s="112"/>
      <c r="H4" s="112"/>
      <c r="I4" s="112"/>
      <c r="J4" s="112"/>
      <c r="K4" s="112"/>
      <c r="L4" s="113" t="s">
        <v>98</v>
      </c>
      <c r="M4" s="113"/>
      <c r="N4" s="113"/>
      <c r="O4" s="113"/>
      <c r="P4" s="113"/>
      <c r="Q4" s="113"/>
      <c r="R4" s="113"/>
      <c r="S4" s="113"/>
    </row>
    <row r="5" spans="1:19" ht="63.75" customHeight="1" x14ac:dyDescent="0.3">
      <c r="A5" s="114" t="s">
        <v>97</v>
      </c>
      <c r="B5" s="114" t="s">
        <v>94</v>
      </c>
      <c r="C5" s="114" t="s">
        <v>93</v>
      </c>
      <c r="D5" s="95" t="s">
        <v>96</v>
      </c>
      <c r="E5" s="95"/>
      <c r="F5" s="95" t="s">
        <v>144</v>
      </c>
      <c r="G5" s="95"/>
      <c r="H5" s="95" t="s">
        <v>92</v>
      </c>
      <c r="I5" s="95"/>
      <c r="J5" s="116" t="s">
        <v>91</v>
      </c>
      <c r="K5" s="116"/>
      <c r="L5" s="82" t="s">
        <v>24</v>
      </c>
      <c r="M5" s="103" t="s">
        <v>22</v>
      </c>
      <c r="N5" s="80" t="s">
        <v>105</v>
      </c>
      <c r="O5" s="103" t="s">
        <v>26</v>
      </c>
      <c r="P5" s="82" t="s">
        <v>25</v>
      </c>
      <c r="Q5" s="82" t="s">
        <v>90</v>
      </c>
      <c r="R5" s="103" t="s">
        <v>106</v>
      </c>
      <c r="S5" s="103" t="s">
        <v>107</v>
      </c>
    </row>
    <row r="6" spans="1:19" ht="24.75" customHeight="1" x14ac:dyDescent="0.3">
      <c r="A6" s="115"/>
      <c r="B6" s="115"/>
      <c r="C6" s="115"/>
      <c r="D6" s="41" t="s">
        <v>87</v>
      </c>
      <c r="E6" s="41" t="s">
        <v>86</v>
      </c>
      <c r="F6" s="41" t="s">
        <v>87</v>
      </c>
      <c r="G6" s="41" t="s">
        <v>86</v>
      </c>
      <c r="H6" s="41" t="s">
        <v>87</v>
      </c>
      <c r="I6" s="41" t="s">
        <v>86</v>
      </c>
      <c r="J6" s="41" t="s">
        <v>87</v>
      </c>
      <c r="K6" s="41" t="s">
        <v>86</v>
      </c>
      <c r="L6" s="83"/>
      <c r="M6" s="104"/>
      <c r="N6" s="102"/>
      <c r="O6" s="104"/>
      <c r="P6" s="83"/>
      <c r="Q6" s="83"/>
      <c r="R6" s="104"/>
      <c r="S6" s="104"/>
    </row>
    <row r="7" spans="1:19" x14ac:dyDescent="0.3">
      <c r="A7" s="42" t="s">
        <v>140</v>
      </c>
      <c r="B7" s="43">
        <v>0.28999999999999998</v>
      </c>
      <c r="C7" s="43"/>
      <c r="D7" s="44">
        <v>7361820</v>
      </c>
      <c r="E7" s="44"/>
      <c r="F7" s="63">
        <v>0.2</v>
      </c>
      <c r="G7" s="63"/>
      <c r="H7" s="44">
        <f>+D7*F7</f>
        <v>1472364</v>
      </c>
      <c r="I7" s="44"/>
      <c r="J7" s="45">
        <f>+B7*H7</f>
        <v>426985.56</v>
      </c>
      <c r="K7" s="45"/>
      <c r="L7" s="46"/>
      <c r="M7" s="40"/>
      <c r="N7" s="47" t="e">
        <f>+(1-(1/(1+$M$3)^M7))/$M$3</f>
        <v>#DIV/0!</v>
      </c>
      <c r="O7" s="46" t="e">
        <f>+L7/N7</f>
        <v>#DIV/0!</v>
      </c>
      <c r="P7" s="46"/>
      <c r="Q7" s="46" t="e">
        <f t="shared" ref="Q7:Q13" si="0">+O7+P7</f>
        <v>#DIV/0!</v>
      </c>
      <c r="R7" s="48">
        <v>7.04</v>
      </c>
      <c r="S7" s="48"/>
    </row>
    <row r="8" spans="1:19" x14ac:dyDescent="0.3">
      <c r="A8" s="42" t="s">
        <v>140</v>
      </c>
      <c r="B8" s="43"/>
      <c r="C8" s="43">
        <v>0.37</v>
      </c>
      <c r="D8" s="44"/>
      <c r="E8" s="44">
        <v>1243902</v>
      </c>
      <c r="F8" s="63"/>
      <c r="G8" s="63">
        <v>0.1</v>
      </c>
      <c r="H8" s="44"/>
      <c r="I8" s="44">
        <f>+E8*G8</f>
        <v>124390.20000000001</v>
      </c>
      <c r="J8" s="45"/>
      <c r="K8" s="45">
        <f>+C8*I8</f>
        <v>46024.374000000003</v>
      </c>
      <c r="L8" s="46"/>
      <c r="M8" s="40"/>
      <c r="N8" s="47"/>
      <c r="O8" s="46"/>
      <c r="P8" s="46"/>
      <c r="Q8" s="46"/>
      <c r="R8" s="48"/>
      <c r="S8" s="48">
        <v>21.12</v>
      </c>
    </row>
    <row r="9" spans="1:19" x14ac:dyDescent="0.3">
      <c r="A9" s="42" t="s">
        <v>141</v>
      </c>
      <c r="B9" s="43">
        <v>0.42</v>
      </c>
      <c r="C9" s="43"/>
      <c r="D9" s="44">
        <v>7361820</v>
      </c>
      <c r="E9" s="44"/>
      <c r="F9" s="63">
        <v>0.2</v>
      </c>
      <c r="G9" s="63"/>
      <c r="H9" s="44">
        <f>+D9*F9</f>
        <v>1472364</v>
      </c>
      <c r="I9" s="44"/>
      <c r="J9" s="45">
        <f>+B9*H9</f>
        <v>618392.88</v>
      </c>
      <c r="K9" s="45"/>
      <c r="L9" s="46"/>
      <c r="M9" s="40"/>
      <c r="N9" s="47" t="e">
        <f t="shared" ref="N9:N13" si="1">+(1-(1/(1+$M$3)^M9))/$M$3</f>
        <v>#DIV/0!</v>
      </c>
      <c r="O9" s="46" t="e">
        <f t="shared" ref="O9:O13" si="2">+L9/N9</f>
        <v>#DIV/0!</v>
      </c>
      <c r="P9" s="46"/>
      <c r="Q9" s="46" t="e">
        <f t="shared" si="0"/>
        <v>#DIV/0!</v>
      </c>
      <c r="R9" s="48">
        <v>6.82</v>
      </c>
      <c r="S9" s="48"/>
    </row>
    <row r="10" spans="1:19" x14ac:dyDescent="0.3">
      <c r="A10" s="42" t="s">
        <v>141</v>
      </c>
      <c r="B10" s="43"/>
      <c r="C10" s="43">
        <v>0.37</v>
      </c>
      <c r="D10" s="44"/>
      <c r="E10" s="44">
        <v>1243902</v>
      </c>
      <c r="F10" s="63"/>
      <c r="G10" s="63">
        <v>0.1</v>
      </c>
      <c r="H10" s="62"/>
      <c r="I10" s="44">
        <f>+E10*G10</f>
        <v>124390.20000000001</v>
      </c>
      <c r="J10" s="45"/>
      <c r="K10" s="45">
        <f>+C10*I10</f>
        <v>46024.374000000003</v>
      </c>
      <c r="L10" s="46"/>
      <c r="M10" s="40"/>
      <c r="N10" s="47"/>
      <c r="O10" s="46"/>
      <c r="P10" s="46"/>
      <c r="Q10" s="46"/>
      <c r="R10" s="48"/>
      <c r="S10" s="48">
        <v>20.46</v>
      </c>
    </row>
    <row r="11" spans="1:19" x14ac:dyDescent="0.3">
      <c r="A11" s="42" t="s">
        <v>142</v>
      </c>
      <c r="B11" s="43">
        <v>0.16</v>
      </c>
      <c r="C11" s="43"/>
      <c r="D11" s="44">
        <v>7361820</v>
      </c>
      <c r="E11" s="44"/>
      <c r="F11" s="63">
        <v>0.2</v>
      </c>
      <c r="G11" s="63"/>
      <c r="H11" s="44">
        <f>+D11*F11</f>
        <v>1472364</v>
      </c>
      <c r="I11" s="44"/>
      <c r="J11" s="45">
        <f>+B11*H11</f>
        <v>235578.23999999999</v>
      </c>
      <c r="K11" s="45"/>
      <c r="L11" s="46"/>
      <c r="M11" s="40"/>
      <c r="N11" s="47" t="e">
        <f t="shared" si="1"/>
        <v>#DIV/0!</v>
      </c>
      <c r="O11" s="46" t="e">
        <f t="shared" si="2"/>
        <v>#DIV/0!</v>
      </c>
      <c r="P11" s="46"/>
      <c r="Q11" s="46" t="e">
        <f t="shared" si="0"/>
        <v>#DIV/0!</v>
      </c>
      <c r="R11" s="48">
        <v>3.3</v>
      </c>
      <c r="S11" s="48"/>
    </row>
    <row r="12" spans="1:19" x14ac:dyDescent="0.3">
      <c r="A12" s="42" t="s">
        <v>142</v>
      </c>
      <c r="B12" s="43"/>
      <c r="C12" s="43">
        <v>0.31</v>
      </c>
      <c r="D12" s="44"/>
      <c r="E12" s="44">
        <v>1243902</v>
      </c>
      <c r="F12" s="63"/>
      <c r="G12" s="63">
        <v>0.1</v>
      </c>
      <c r="H12" s="62"/>
      <c r="I12" s="44">
        <f>+E12*G12</f>
        <v>124390.20000000001</v>
      </c>
      <c r="J12" s="45"/>
      <c r="K12" s="45">
        <f>+C12*I12</f>
        <v>38560.962000000007</v>
      </c>
      <c r="L12" s="46"/>
      <c r="M12" s="40"/>
      <c r="N12" s="47"/>
      <c r="O12" s="46"/>
      <c r="P12" s="46"/>
      <c r="Q12" s="46"/>
      <c r="R12" s="48"/>
      <c r="S12" s="48">
        <v>9.9</v>
      </c>
    </row>
    <row r="13" spans="1:19" x14ac:dyDescent="0.3">
      <c r="A13" s="42" t="s">
        <v>143</v>
      </c>
      <c r="B13" s="43">
        <v>7.0000000000000007E-2</v>
      </c>
      <c r="C13" s="43"/>
      <c r="D13" s="44">
        <v>7361820</v>
      </c>
      <c r="E13" s="44"/>
      <c r="F13" s="63">
        <v>0.2</v>
      </c>
      <c r="G13" s="63"/>
      <c r="H13" s="44">
        <f>+D13*F13</f>
        <v>1472364</v>
      </c>
      <c r="I13" s="44"/>
      <c r="J13" s="45">
        <f>+B13*H13</f>
        <v>103065.48000000001</v>
      </c>
      <c r="K13" s="45"/>
      <c r="L13" s="46"/>
      <c r="M13" s="40"/>
      <c r="N13" s="47" t="e">
        <f t="shared" si="1"/>
        <v>#DIV/0!</v>
      </c>
      <c r="O13" s="46" t="e">
        <f t="shared" si="2"/>
        <v>#DIV/0!</v>
      </c>
      <c r="P13" s="46"/>
      <c r="Q13" s="46" t="e">
        <f t="shared" si="0"/>
        <v>#DIV/0!</v>
      </c>
      <c r="R13" s="48">
        <v>48.18</v>
      </c>
      <c r="S13" s="48"/>
    </row>
    <row r="14" spans="1:19" x14ac:dyDescent="0.3">
      <c r="B14" s="49"/>
      <c r="C14" s="49"/>
    </row>
    <row r="15" spans="1:19" x14ac:dyDescent="0.3">
      <c r="B15" s="49"/>
      <c r="C15" s="49"/>
    </row>
    <row r="16" spans="1:19" x14ac:dyDescent="0.3">
      <c r="B16" s="49"/>
      <c r="C16" s="49"/>
    </row>
    <row r="17" spans="1:19" ht="57" customHeight="1" x14ac:dyDescent="0.3">
      <c r="A17" s="114" t="s">
        <v>95</v>
      </c>
      <c r="B17" s="114" t="s">
        <v>94</v>
      </c>
      <c r="C17" s="114" t="s">
        <v>93</v>
      </c>
      <c r="D17" s="13"/>
      <c r="E17" s="13"/>
      <c r="F17" s="13"/>
      <c r="G17" s="13"/>
      <c r="H17" s="95" t="s">
        <v>119</v>
      </c>
      <c r="I17" s="95"/>
      <c r="J17" s="116" t="s">
        <v>91</v>
      </c>
      <c r="K17" s="116"/>
      <c r="L17" s="82" t="s">
        <v>24</v>
      </c>
      <c r="M17" s="103" t="s">
        <v>22</v>
      </c>
      <c r="N17" s="80" t="s">
        <v>105</v>
      </c>
      <c r="O17" s="103" t="s">
        <v>26</v>
      </c>
      <c r="P17" s="82" t="s">
        <v>25</v>
      </c>
      <c r="Q17" s="82" t="s">
        <v>90</v>
      </c>
      <c r="R17" s="103" t="s">
        <v>89</v>
      </c>
      <c r="S17" s="103" t="s">
        <v>88</v>
      </c>
    </row>
    <row r="18" spans="1:19" ht="17.25" customHeight="1" x14ac:dyDescent="0.3">
      <c r="A18" s="115"/>
      <c r="B18" s="115"/>
      <c r="C18" s="115"/>
      <c r="D18" s="13"/>
      <c r="E18" s="13"/>
      <c r="F18" s="13"/>
      <c r="G18" s="13"/>
      <c r="H18" s="41" t="s">
        <v>87</v>
      </c>
      <c r="I18" s="41" t="s">
        <v>86</v>
      </c>
      <c r="J18" s="41" t="s">
        <v>87</v>
      </c>
      <c r="K18" s="41" t="s">
        <v>86</v>
      </c>
      <c r="L18" s="83"/>
      <c r="M18" s="104"/>
      <c r="N18" s="102"/>
      <c r="O18" s="104"/>
      <c r="P18" s="83"/>
      <c r="Q18" s="83"/>
      <c r="R18" s="104"/>
      <c r="S18" s="104"/>
    </row>
    <row r="19" spans="1:19" x14ac:dyDescent="0.3">
      <c r="A19" s="42"/>
      <c r="B19" s="43"/>
      <c r="C19" s="43"/>
      <c r="D19" s="13"/>
      <c r="E19" s="13"/>
      <c r="F19" s="13"/>
      <c r="G19" s="13"/>
      <c r="H19" s="45"/>
      <c r="I19" s="45"/>
      <c r="J19" s="45">
        <f>+B19*H19</f>
        <v>0</v>
      </c>
      <c r="K19" s="45">
        <f>+C19*I19</f>
        <v>0</v>
      </c>
      <c r="L19" s="46"/>
      <c r="M19" s="40"/>
      <c r="N19" s="47" t="e">
        <f>+(1-(1/(1+$M$3)^M19))/$M$3</f>
        <v>#DIV/0!</v>
      </c>
      <c r="O19" s="46" t="e">
        <f>+L19/N19</f>
        <v>#DIV/0!</v>
      </c>
      <c r="P19" s="46"/>
      <c r="Q19" s="46" t="str">
        <f>IF(P19&gt;0,O19+P19,"")</f>
        <v/>
      </c>
      <c r="R19" s="48" t="e">
        <f>+Q19/J19</f>
        <v>#VALUE!</v>
      </c>
      <c r="S19" s="48" t="e">
        <f>+Q19/K19</f>
        <v>#VALUE!</v>
      </c>
    </row>
    <row r="20" spans="1:19" x14ac:dyDescent="0.3">
      <c r="B20" s="49"/>
      <c r="C20" s="49"/>
    </row>
    <row r="21" spans="1:19" x14ac:dyDescent="0.3">
      <c r="B21" s="49"/>
      <c r="C21" s="49"/>
    </row>
    <row r="22" spans="1:19" x14ac:dyDescent="0.3">
      <c r="B22" s="49"/>
      <c r="C22" s="49"/>
    </row>
    <row r="23" spans="1:19" ht="15" customHeight="1" x14ac:dyDescent="0.3">
      <c r="A23" s="117" t="s">
        <v>108</v>
      </c>
      <c r="B23" s="119" t="s">
        <v>94</v>
      </c>
      <c r="C23" s="119" t="s">
        <v>93</v>
      </c>
      <c r="D23" s="13"/>
      <c r="E23" s="13"/>
      <c r="F23" s="13"/>
      <c r="G23" s="13"/>
      <c r="H23" s="116" t="s">
        <v>92</v>
      </c>
      <c r="I23" s="120"/>
      <c r="J23" s="116" t="s">
        <v>91</v>
      </c>
      <c r="K23" s="116"/>
      <c r="L23" s="103" t="s">
        <v>24</v>
      </c>
      <c r="M23" s="103" t="s">
        <v>22</v>
      </c>
      <c r="N23" s="27"/>
      <c r="O23" s="103" t="s">
        <v>26</v>
      </c>
      <c r="P23" s="103" t="s">
        <v>25</v>
      </c>
      <c r="Q23" s="103" t="s">
        <v>90</v>
      </c>
      <c r="R23" s="103" t="s">
        <v>89</v>
      </c>
      <c r="S23" s="103" t="s">
        <v>88</v>
      </c>
    </row>
    <row r="24" spans="1:19" ht="39.75" customHeight="1" x14ac:dyDescent="0.3">
      <c r="A24" s="118"/>
      <c r="B24" s="104"/>
      <c r="C24" s="104"/>
      <c r="D24" s="13"/>
      <c r="E24" s="13"/>
      <c r="F24" s="13"/>
      <c r="G24" s="13"/>
      <c r="H24" s="41" t="s">
        <v>87</v>
      </c>
      <c r="I24" s="41" t="s">
        <v>86</v>
      </c>
      <c r="J24" s="41" t="s">
        <v>87</v>
      </c>
      <c r="K24" s="41" t="s">
        <v>86</v>
      </c>
      <c r="L24" s="104"/>
      <c r="M24" s="104"/>
      <c r="N24" s="50"/>
      <c r="O24" s="104"/>
      <c r="P24" s="104"/>
      <c r="Q24" s="104"/>
      <c r="R24" s="104"/>
      <c r="S24" s="104"/>
    </row>
    <row r="25" spans="1:19" x14ac:dyDescent="0.3">
      <c r="A25" s="42"/>
      <c r="B25" s="43"/>
      <c r="C25" s="43"/>
      <c r="D25" s="13"/>
      <c r="E25" s="13"/>
      <c r="F25" s="13"/>
      <c r="G25" s="13"/>
      <c r="H25" s="45"/>
      <c r="I25" s="45"/>
      <c r="J25" s="45">
        <f>+B25*H25</f>
        <v>0</v>
      </c>
      <c r="K25" s="45">
        <f>+C25*I25</f>
        <v>0</v>
      </c>
      <c r="L25" s="40"/>
      <c r="M25" s="40"/>
      <c r="N25" s="40"/>
      <c r="O25" s="40"/>
      <c r="P25" s="40"/>
      <c r="Q25" s="40"/>
      <c r="R25" s="40"/>
      <c r="S25" s="40"/>
    </row>
  </sheetData>
  <mergeCells count="43">
    <mergeCell ref="S23:S24"/>
    <mergeCell ref="L23:L24"/>
    <mergeCell ref="M23:M24"/>
    <mergeCell ref="O23:O24"/>
    <mergeCell ref="P23:P24"/>
    <mergeCell ref="Q23:Q24"/>
    <mergeCell ref="R23:R24"/>
    <mergeCell ref="O17:O18"/>
    <mergeCell ref="P17:P18"/>
    <mergeCell ref="Q17:Q18"/>
    <mergeCell ref="R17:R18"/>
    <mergeCell ref="S17:S18"/>
    <mergeCell ref="A23:A24"/>
    <mergeCell ref="B23:B24"/>
    <mergeCell ref="C23:C24"/>
    <mergeCell ref="H23:I23"/>
    <mergeCell ref="J23:K23"/>
    <mergeCell ref="L17:L18"/>
    <mergeCell ref="M17:M18"/>
    <mergeCell ref="N17:N18"/>
    <mergeCell ref="L5:L6"/>
    <mergeCell ref="M5:M6"/>
    <mergeCell ref="N5:N6"/>
    <mergeCell ref="A17:A18"/>
    <mergeCell ref="B17:B18"/>
    <mergeCell ref="C17:C18"/>
    <mergeCell ref="H17:I17"/>
    <mergeCell ref="J17:K17"/>
    <mergeCell ref="A4:C4"/>
    <mergeCell ref="D4:K4"/>
    <mergeCell ref="L4:S4"/>
    <mergeCell ref="A5:A6"/>
    <mergeCell ref="B5:B6"/>
    <mergeCell ref="C5:C6"/>
    <mergeCell ref="D5:E5"/>
    <mergeCell ref="F5:G5"/>
    <mergeCell ref="H5:I5"/>
    <mergeCell ref="J5:K5"/>
    <mergeCell ref="R5:R6"/>
    <mergeCell ref="S5:S6"/>
    <mergeCell ref="O5:O6"/>
    <mergeCell ref="P5:P6"/>
    <mergeCell ref="Q5:Q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topLeftCell="D1" zoomScale="85" zoomScaleNormal="85" workbookViewId="0">
      <selection activeCell="T19" sqref="T19"/>
    </sheetView>
  </sheetViews>
  <sheetFormatPr defaultRowHeight="14.4" x14ac:dyDescent="0.3"/>
  <cols>
    <col min="1" max="1" width="37.33203125" customWidth="1"/>
    <col min="2" max="11" width="12.6640625" customWidth="1"/>
    <col min="12" max="12" width="14" customWidth="1"/>
    <col min="14" max="14" width="10.6640625" customWidth="1"/>
    <col min="15" max="15" width="13.109375" customWidth="1"/>
    <col min="16" max="17" width="12.33203125" customWidth="1"/>
    <col min="18" max="18" width="12.6640625" customWidth="1"/>
    <col min="19" max="19" width="13.33203125" customWidth="1"/>
    <col min="20" max="20" width="12.6640625" customWidth="1"/>
  </cols>
  <sheetData>
    <row r="1" spans="1:20" x14ac:dyDescent="0.3">
      <c r="A1" s="28" t="s">
        <v>145</v>
      </c>
      <c r="C1" s="28"/>
      <c r="L1" s="39"/>
    </row>
    <row r="3" spans="1:20" x14ac:dyDescent="0.3">
      <c r="G3" s="44" t="s">
        <v>156</v>
      </c>
      <c r="H3" s="44"/>
      <c r="I3" s="44"/>
      <c r="J3" s="75">
        <v>0.5</v>
      </c>
      <c r="L3" s="40" t="s">
        <v>104</v>
      </c>
      <c r="M3" s="53">
        <v>0.05</v>
      </c>
    </row>
    <row r="4" spans="1:20" x14ac:dyDescent="0.3">
      <c r="A4" s="92"/>
      <c r="B4" s="93"/>
      <c r="C4" s="93"/>
      <c r="D4" s="96" t="s">
        <v>99</v>
      </c>
      <c r="E4" s="97"/>
      <c r="F4" s="97"/>
      <c r="G4" s="97"/>
      <c r="H4" s="97"/>
      <c r="I4" s="97"/>
      <c r="J4" s="97"/>
      <c r="K4" s="99" t="s">
        <v>98</v>
      </c>
      <c r="L4" s="100"/>
      <c r="M4" s="100"/>
      <c r="N4" s="100"/>
      <c r="O4" s="100"/>
      <c r="P4" s="100"/>
      <c r="Q4" s="100"/>
      <c r="R4" s="100"/>
      <c r="S4" s="100"/>
      <c r="T4" s="101"/>
    </row>
    <row r="5" spans="1:20" ht="63.75" customHeight="1" x14ac:dyDescent="0.3">
      <c r="A5" s="88" t="s">
        <v>146</v>
      </c>
      <c r="B5" s="88" t="s">
        <v>94</v>
      </c>
      <c r="C5" s="88" t="s">
        <v>93</v>
      </c>
      <c r="D5" s="90" t="s">
        <v>117</v>
      </c>
      <c r="E5" s="95" t="s">
        <v>111</v>
      </c>
      <c r="F5" s="95"/>
      <c r="G5" s="95" t="s">
        <v>112</v>
      </c>
      <c r="H5" s="95"/>
      <c r="I5" s="95" t="s">
        <v>113</v>
      </c>
      <c r="J5" s="98"/>
      <c r="K5" s="82" t="s">
        <v>114</v>
      </c>
      <c r="L5" s="82" t="s">
        <v>115</v>
      </c>
      <c r="M5" s="103" t="s">
        <v>22</v>
      </c>
      <c r="N5" s="80" t="s">
        <v>105</v>
      </c>
      <c r="O5" s="103" t="s">
        <v>26</v>
      </c>
      <c r="P5" s="82" t="s">
        <v>138</v>
      </c>
      <c r="Q5" s="82" t="s">
        <v>121</v>
      </c>
      <c r="R5" s="82" t="s">
        <v>90</v>
      </c>
      <c r="S5" s="80" t="s">
        <v>106</v>
      </c>
      <c r="T5" s="80" t="s">
        <v>107</v>
      </c>
    </row>
    <row r="6" spans="1:20" ht="24.75" customHeight="1" x14ac:dyDescent="0.3">
      <c r="A6" s="94"/>
      <c r="B6" s="94"/>
      <c r="C6" s="89"/>
      <c r="D6" s="91"/>
      <c r="E6" s="60" t="s">
        <v>87</v>
      </c>
      <c r="F6" s="60" t="s">
        <v>86</v>
      </c>
      <c r="G6" s="60" t="s">
        <v>87</v>
      </c>
      <c r="H6" s="60" t="s">
        <v>86</v>
      </c>
      <c r="I6" s="60" t="s">
        <v>87</v>
      </c>
      <c r="J6" s="60" t="s">
        <v>86</v>
      </c>
      <c r="K6" s="83"/>
      <c r="L6" s="83"/>
      <c r="M6" s="104"/>
      <c r="N6" s="102"/>
      <c r="O6" s="104"/>
      <c r="P6" s="83"/>
      <c r="Q6" s="83"/>
      <c r="R6" s="83"/>
      <c r="S6" s="102"/>
      <c r="T6" s="102"/>
    </row>
    <row r="7" spans="1:20" x14ac:dyDescent="0.3">
      <c r="A7" s="42" t="s">
        <v>101</v>
      </c>
      <c r="B7" s="43"/>
      <c r="C7" s="43"/>
      <c r="D7" s="52"/>
      <c r="E7" s="44"/>
      <c r="F7" s="44"/>
      <c r="G7" s="44"/>
      <c r="H7" s="51"/>
      <c r="I7" s="44"/>
      <c r="J7" s="44" t="str">
        <f>IF($D7&gt;0,(D7*(F7-H7)*365)/1000,"")</f>
        <v/>
      </c>
      <c r="K7" s="48"/>
      <c r="L7" s="46" t="str">
        <f>IF(K7&gt;0,D7*K7,"")</f>
        <v/>
      </c>
      <c r="M7" s="40"/>
      <c r="N7" s="47">
        <f>+(1-(1/(1+$M$3)^M7))/$M$3</f>
        <v>0</v>
      </c>
      <c r="O7" s="46" t="e">
        <f>+L7/N7</f>
        <v>#VALUE!</v>
      </c>
      <c r="P7" s="61"/>
      <c r="Q7" s="46">
        <f>+D7*P7</f>
        <v>0</v>
      </c>
      <c r="R7" s="46" t="e">
        <f>+O7+P7</f>
        <v>#VALUE!</v>
      </c>
      <c r="S7" s="48" t="str">
        <f>IF(I7&gt;0,R7/I7,"")</f>
        <v/>
      </c>
      <c r="T7" s="48" t="e">
        <f>IF(J7&gt;0,R7/J7,"")</f>
        <v>#VALUE!</v>
      </c>
    </row>
    <row r="8" spans="1:20" x14ac:dyDescent="0.3">
      <c r="A8" s="42" t="s">
        <v>157</v>
      </c>
      <c r="B8" s="43"/>
      <c r="C8" s="43"/>
      <c r="D8" s="52">
        <v>16289</v>
      </c>
      <c r="E8" s="44"/>
      <c r="F8" s="75">
        <v>2.75</v>
      </c>
      <c r="G8" s="44"/>
      <c r="H8" s="51">
        <v>0</v>
      </c>
      <c r="I8" s="44">
        <f>IF(D8&gt;0,(D8*(E8-G8)*365)/1000,"")</f>
        <v>0</v>
      </c>
      <c r="J8" s="44">
        <f t="shared" ref="J8:J9" si="0">IF($D8&gt;0,(D8*(F8-H8)*365)/1000,"")</f>
        <v>16350.08375</v>
      </c>
      <c r="K8" s="48"/>
      <c r="L8" s="46" t="str">
        <f t="shared" ref="L8:L10" si="1">IF(K8&gt;0,D8*K8,"")</f>
        <v/>
      </c>
      <c r="M8" s="40"/>
      <c r="N8" s="47">
        <f>+(1-(1/(1+$M$3)^M8))/$M$3</f>
        <v>0</v>
      </c>
      <c r="O8" s="46" t="e">
        <f t="shared" ref="O8" si="2">+L8/N8</f>
        <v>#VALUE!</v>
      </c>
      <c r="P8" s="61"/>
      <c r="Q8" s="46">
        <f>+D8*P8</f>
        <v>0</v>
      </c>
      <c r="R8" s="46">
        <v>58509</v>
      </c>
      <c r="S8" s="48" t="str">
        <f>IF(I8&gt;0,R8/I8,"")</f>
        <v/>
      </c>
      <c r="T8" s="48">
        <f>IF(J8&gt;0,R8/J8,"")</f>
        <v>3.5785137797841555</v>
      </c>
    </row>
    <row r="9" spans="1:20" x14ac:dyDescent="0.3">
      <c r="A9" s="42" t="s">
        <v>158</v>
      </c>
      <c r="B9" s="43"/>
      <c r="C9" s="43"/>
      <c r="D9" s="52">
        <v>92304</v>
      </c>
      <c r="E9" s="44"/>
      <c r="F9" s="75">
        <v>2.75</v>
      </c>
      <c r="G9" s="44"/>
      <c r="H9" s="51"/>
      <c r="I9" s="44">
        <f t="shared" ref="I9:I10" si="3">IF(D9&gt;0,(D9*(E9-G9)*365)/1000,"")</f>
        <v>0</v>
      </c>
      <c r="J9" s="44">
        <f t="shared" si="0"/>
        <v>92650.14</v>
      </c>
      <c r="K9" s="48"/>
      <c r="L9" s="46" t="str">
        <f t="shared" si="1"/>
        <v/>
      </c>
      <c r="M9" s="40"/>
      <c r="N9" s="47"/>
      <c r="O9" s="46"/>
      <c r="P9" s="46"/>
      <c r="Q9" s="46"/>
      <c r="R9" s="46"/>
      <c r="S9" s="48"/>
      <c r="T9" s="48">
        <v>7.16</v>
      </c>
    </row>
    <row r="10" spans="1:20" x14ac:dyDescent="0.3">
      <c r="A10" s="42" t="s">
        <v>159</v>
      </c>
      <c r="B10" s="43"/>
      <c r="C10" s="43"/>
      <c r="D10" s="52"/>
      <c r="E10" s="44"/>
      <c r="F10" s="44"/>
      <c r="G10" s="44"/>
      <c r="H10" s="51"/>
      <c r="I10" s="44" t="str">
        <f t="shared" si="3"/>
        <v/>
      </c>
      <c r="J10" s="44">
        <f>+J8+J9</f>
        <v>109000.22375</v>
      </c>
      <c r="K10" s="48"/>
      <c r="L10" s="46" t="str">
        <f t="shared" si="1"/>
        <v/>
      </c>
      <c r="M10" s="40"/>
      <c r="N10" s="47"/>
      <c r="O10" s="46"/>
      <c r="P10" s="46"/>
      <c r="Q10" s="46"/>
      <c r="R10" s="46"/>
      <c r="S10" s="48"/>
      <c r="T10" s="48">
        <f>+((J8*T8)+(J9*T9))/(J8+J9)</f>
        <v>6.622775417926607</v>
      </c>
    </row>
    <row r="11" spans="1:20" x14ac:dyDescent="0.3">
      <c r="B11" s="49"/>
      <c r="C11" s="49"/>
      <c r="D11" s="49"/>
      <c r="J11" s="67"/>
    </row>
    <row r="19" spans="20:20" x14ac:dyDescent="0.3">
      <c r="T19" t="s">
        <v>160</v>
      </c>
    </row>
  </sheetData>
  <mergeCells count="20">
    <mergeCell ref="A4:C4"/>
    <mergeCell ref="D4:J4"/>
    <mergeCell ref="K4:T4"/>
    <mergeCell ref="A5:A6"/>
    <mergeCell ref="B5:B6"/>
    <mergeCell ref="C5:C6"/>
    <mergeCell ref="D5:D6"/>
    <mergeCell ref="E5:F5"/>
    <mergeCell ref="G5:H5"/>
    <mergeCell ref="I5:J5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workbookViewId="0">
      <pane xSplit="5" ySplit="7" topLeftCell="F11" activePane="bottomRight" state="frozen"/>
      <selection pane="topRight" activeCell="F1" sqref="F1"/>
      <selection pane="bottomLeft" activeCell="A8" sqref="A8"/>
      <selection pane="bottomRight" activeCell="L12" sqref="L12"/>
    </sheetView>
  </sheetViews>
  <sheetFormatPr defaultColWidth="14" defaultRowHeight="14.4" x14ac:dyDescent="0.3"/>
  <cols>
    <col min="1" max="2" width="14" style="5"/>
    <col min="3" max="8" width="14" style="4"/>
    <col min="9" max="10" width="14" style="5"/>
    <col min="11" max="11" width="14" style="1"/>
    <col min="12" max="13" width="14" style="5"/>
    <col min="14" max="14" width="14" style="1"/>
    <col min="15" max="15" width="14" style="6"/>
    <col min="16" max="17" width="14" style="5"/>
    <col min="18" max="18" width="14" style="1"/>
    <col min="19" max="21" width="14" style="5"/>
    <col min="22" max="22" width="14" style="1"/>
    <col min="23" max="26" width="14" style="5"/>
    <col min="27" max="27" width="17.88671875" style="5" customWidth="1"/>
    <col min="28" max="16384" width="14" style="5"/>
  </cols>
  <sheetData>
    <row r="1" spans="1:26" ht="25.8" x14ac:dyDescent="0.5">
      <c r="A1" s="3" t="s">
        <v>40</v>
      </c>
      <c r="B1" s="3"/>
    </row>
    <row r="2" spans="1:26" ht="25.8" x14ac:dyDescent="0.5">
      <c r="A2" s="3" t="s">
        <v>30</v>
      </c>
      <c r="B2" s="3"/>
      <c r="F2" s="2" t="s">
        <v>27</v>
      </c>
    </row>
    <row r="3" spans="1:26" ht="15.75" customHeight="1" x14ac:dyDescent="0.5">
      <c r="A3" s="20" t="s">
        <v>54</v>
      </c>
      <c r="B3" s="21"/>
      <c r="C3" s="22"/>
      <c r="D3" s="22"/>
      <c r="E3" s="2"/>
      <c r="F3" s="22"/>
      <c r="G3" s="22"/>
    </row>
    <row r="4" spans="1:26" x14ac:dyDescent="0.3">
      <c r="A4" s="20" t="s">
        <v>53</v>
      </c>
      <c r="B4" s="22"/>
      <c r="C4" s="22"/>
      <c r="D4" s="22"/>
      <c r="E4" s="20"/>
      <c r="F4" s="22"/>
      <c r="G4" s="22"/>
    </row>
    <row r="5" spans="1:26" ht="25.8" x14ac:dyDescent="0.5">
      <c r="A5" s="93" t="s">
        <v>48</v>
      </c>
      <c r="B5" s="93"/>
      <c r="C5" s="93"/>
      <c r="D5" s="93"/>
      <c r="E5" s="93"/>
      <c r="F5" s="122" t="s">
        <v>49</v>
      </c>
      <c r="G5" s="123"/>
      <c r="H5" s="123"/>
      <c r="I5" s="124" t="s">
        <v>50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30" customHeight="1" x14ac:dyDescent="0.3">
      <c r="A6" s="125" t="s">
        <v>21</v>
      </c>
      <c r="B6" s="126" t="s">
        <v>0</v>
      </c>
      <c r="C6" s="126"/>
      <c r="D6" s="126" t="s">
        <v>51</v>
      </c>
      <c r="E6" s="126" t="s">
        <v>52</v>
      </c>
      <c r="F6" s="127" t="s">
        <v>36</v>
      </c>
      <c r="G6" s="127" t="s">
        <v>35</v>
      </c>
      <c r="H6" s="127" t="s">
        <v>39</v>
      </c>
      <c r="I6" s="103" t="s">
        <v>2</v>
      </c>
      <c r="J6" s="103"/>
      <c r="K6" s="128" t="s">
        <v>4</v>
      </c>
      <c r="L6" s="103" t="s">
        <v>3</v>
      </c>
      <c r="M6" s="103"/>
      <c r="N6" s="128" t="s">
        <v>4</v>
      </c>
      <c r="O6" s="103" t="s">
        <v>41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43.2" x14ac:dyDescent="0.3">
      <c r="A7" s="125"/>
      <c r="B7" s="126"/>
      <c r="C7" s="126"/>
      <c r="D7" s="126"/>
      <c r="E7" s="126"/>
      <c r="F7" s="127"/>
      <c r="G7" s="127"/>
      <c r="H7" s="127"/>
      <c r="I7" s="15" t="s">
        <v>1</v>
      </c>
      <c r="J7" s="15" t="s">
        <v>5</v>
      </c>
      <c r="K7" s="128"/>
      <c r="L7" s="15" t="s">
        <v>1</v>
      </c>
      <c r="M7" s="15" t="s">
        <v>5</v>
      </c>
      <c r="N7" s="128"/>
      <c r="O7" s="16" t="s">
        <v>31</v>
      </c>
      <c r="P7" s="16" t="s">
        <v>24</v>
      </c>
      <c r="Q7" s="16" t="s">
        <v>22</v>
      </c>
      <c r="R7" s="17" t="s">
        <v>23</v>
      </c>
      <c r="S7" s="16" t="s">
        <v>26</v>
      </c>
      <c r="T7" s="16" t="s">
        <v>25</v>
      </c>
      <c r="U7" s="16" t="s">
        <v>29</v>
      </c>
      <c r="V7" s="17" t="s">
        <v>33</v>
      </c>
      <c r="W7" s="16" t="s">
        <v>37</v>
      </c>
      <c r="X7" s="16" t="s">
        <v>32</v>
      </c>
      <c r="Y7" s="16" t="s">
        <v>38</v>
      </c>
      <c r="Z7" s="16" t="s">
        <v>34</v>
      </c>
    </row>
    <row r="8" spans="1:26" ht="15" customHeight="1" x14ac:dyDescent="0.3">
      <c r="A8" s="129" t="s">
        <v>10</v>
      </c>
      <c r="B8" s="132" t="s">
        <v>55</v>
      </c>
      <c r="C8" s="133"/>
      <c r="D8" s="121">
        <v>0.8</v>
      </c>
      <c r="E8" s="121">
        <v>0.8</v>
      </c>
      <c r="F8" s="11">
        <v>100000000</v>
      </c>
      <c r="G8" s="10">
        <f>IFERROR(F8*I9*D8/1000,"-")</f>
        <v>5725925.9259259263</v>
      </c>
      <c r="H8" s="10">
        <f>IFERROR(L9*E8*F8/1000,"-")</f>
        <v>1180740.7407407407</v>
      </c>
      <c r="I8" s="12"/>
      <c r="J8" s="12"/>
      <c r="K8" s="12"/>
      <c r="L8" s="13"/>
      <c r="M8" s="13"/>
      <c r="N8" s="14"/>
      <c r="O8" s="13"/>
      <c r="P8" s="13"/>
      <c r="Q8" s="13"/>
      <c r="R8" s="14"/>
      <c r="S8" s="13"/>
      <c r="T8" s="13"/>
      <c r="U8" s="13"/>
      <c r="V8" s="13"/>
      <c r="W8" s="13"/>
      <c r="X8" s="13"/>
      <c r="Y8" s="13"/>
      <c r="Z8" s="13"/>
    </row>
    <row r="9" spans="1:26" x14ac:dyDescent="0.3">
      <c r="A9" s="130"/>
      <c r="B9" s="134"/>
      <c r="C9" s="135"/>
      <c r="D9" s="121"/>
      <c r="E9" s="121"/>
      <c r="F9" s="124" t="s">
        <v>47</v>
      </c>
      <c r="G9" s="124"/>
      <c r="H9" s="124"/>
      <c r="I9" s="19">
        <f>IFERROR((I10*O10+I11*O11+I12*O12+I13*O13+I14*O14+I15*O15)/SUM(O10:O15),"0")</f>
        <v>71.574074074074076</v>
      </c>
      <c r="J9" s="19">
        <f>IFERROR((J10*O10+J11*O11+J12*O12+J13*O13+J14*O14+J15*O15)/SUM(O10:O15),"0")</f>
        <v>16.75925925925926</v>
      </c>
      <c r="K9" s="9">
        <f>IFERROR((I9-J9)/I9,"0")</f>
        <v>0.76584734799482534</v>
      </c>
      <c r="L9" s="19">
        <f>IFERROR((L10*O10+L11*O11+L12*O12+L13*O13+L14*O14+L15*O15)/SUM(O10:O15),"0")</f>
        <v>14.75925925925926</v>
      </c>
      <c r="M9" s="19">
        <f>IFERROR((M10*O10+M11*O11+M12*O12+M13*O13+M14*O14+M15*O15)/SUM(O10:O15),"0")</f>
        <v>1.5</v>
      </c>
      <c r="N9" s="9">
        <f>IFERROR((L9-M9)/L9,"0")</f>
        <v>0.8983688833124216</v>
      </c>
      <c r="O9" s="13"/>
      <c r="P9" s="13"/>
      <c r="Q9" s="13"/>
      <c r="R9" s="14"/>
      <c r="S9" s="13"/>
      <c r="T9" s="13"/>
      <c r="U9" s="13"/>
      <c r="V9" s="13"/>
      <c r="W9" s="13"/>
      <c r="X9" s="10">
        <f>IFERROR((W10*X10+W11*X11+W12*X12+W13*X13+X14*W14+W15*X15)/SUM(W10:W15),"0")</f>
        <v>1.836657834528522</v>
      </c>
      <c r="Y9" s="13"/>
      <c r="Z9" s="10">
        <f>IFERROR((Y10*Z10+Y11*Z11+Y12*Z12+Y13*Z13+Z14*Y14+Y15*Z15)/SUM(Y10:Y15),"0")</f>
        <v>7.6338584538526915</v>
      </c>
    </row>
    <row r="10" spans="1:26" x14ac:dyDescent="0.3">
      <c r="A10" s="130"/>
      <c r="B10" s="134"/>
      <c r="C10" s="135"/>
      <c r="D10" s="121"/>
      <c r="E10" s="121"/>
      <c r="F10" s="124" t="s">
        <v>42</v>
      </c>
      <c r="G10" s="124"/>
      <c r="H10" s="124"/>
      <c r="I10" s="11">
        <v>100</v>
      </c>
      <c r="J10" s="11">
        <v>20</v>
      </c>
      <c r="K10" s="9">
        <f>IFERROR((I10-J10)/I10,"0")</f>
        <v>0.8</v>
      </c>
      <c r="L10" s="11">
        <v>15</v>
      </c>
      <c r="M10" s="11">
        <v>1</v>
      </c>
      <c r="N10" s="9">
        <f>IFERROR((L10-M10)/L10,"0")</f>
        <v>0.93333333333333335</v>
      </c>
      <c r="O10" s="11">
        <v>50000</v>
      </c>
      <c r="P10" s="11">
        <v>10000000</v>
      </c>
      <c r="Q10" s="11">
        <v>20</v>
      </c>
      <c r="R10" s="18">
        <v>0.03</v>
      </c>
      <c r="S10" s="7">
        <f>IFERROR(P10/(((1+R10)^Q10-1)/(R10*(1+R10)^Q10)),"-")</f>
        <v>672157.07596859161</v>
      </c>
      <c r="T10" s="11">
        <v>1000000</v>
      </c>
      <c r="U10" s="7">
        <f>IFERROR(S10+T10, "-")</f>
        <v>1672157.0759685915</v>
      </c>
      <c r="V10" s="11">
        <v>0.8</v>
      </c>
      <c r="W10" s="7">
        <f>IFERROR(I10*K10*O10*365*V10/1000, "-")</f>
        <v>1168000</v>
      </c>
      <c r="X10" s="7">
        <f>IFERROR(U10/W10,"0")</f>
        <v>1.43164133216489</v>
      </c>
      <c r="Y10" s="7">
        <f>IFERROR(L10*N10*365*V10*O10/1000,"-")</f>
        <v>204400</v>
      </c>
      <c r="Z10" s="7">
        <f>IFERROR(U10/Y10,"0")</f>
        <v>8.1808076123707991</v>
      </c>
    </row>
    <row r="11" spans="1:26" ht="15" customHeight="1" x14ac:dyDescent="0.3">
      <c r="A11" s="130"/>
      <c r="B11" s="134"/>
      <c r="C11" s="135"/>
      <c r="D11" s="121"/>
      <c r="E11" s="121"/>
      <c r="F11" s="124" t="s">
        <v>43</v>
      </c>
      <c r="G11" s="124"/>
      <c r="H11" s="124"/>
      <c r="I11" s="11">
        <v>81</v>
      </c>
      <c r="J11" s="11">
        <v>15</v>
      </c>
      <c r="K11" s="9">
        <f t="shared" ref="K11:K15" si="0">IFERROR((I11-J11)/I11,"0")</f>
        <v>0.81481481481481477</v>
      </c>
      <c r="L11" s="11">
        <v>10</v>
      </c>
      <c r="M11" s="11">
        <v>2</v>
      </c>
      <c r="N11" s="9">
        <f t="shared" ref="N11:N15" si="1">IFERROR((L11-M11)/L11,"0")</f>
        <v>0.8</v>
      </c>
      <c r="O11" s="11">
        <v>10000</v>
      </c>
      <c r="P11" s="11">
        <v>2000000</v>
      </c>
      <c r="Q11" s="11">
        <v>20</v>
      </c>
      <c r="R11" s="18">
        <v>0.03</v>
      </c>
      <c r="S11" s="7">
        <f t="shared" ref="S11:S15" si="2">IFERROR(P11/(((1+R11)^Q11-1)/(R11*(1+R11)^Q11)),"-")</f>
        <v>134431.41519371831</v>
      </c>
      <c r="T11" s="11">
        <v>200000</v>
      </c>
      <c r="U11" s="7">
        <f t="shared" ref="U11:U15" si="3">IFERROR(S11+T11, "-")</f>
        <v>334431.41519371828</v>
      </c>
      <c r="V11" s="11">
        <v>0.9</v>
      </c>
      <c r="W11" s="7">
        <f t="shared" ref="W11:W14" si="4">IFERROR(I11*K11*O11*365*V11/1000, "-")</f>
        <v>216810</v>
      </c>
      <c r="X11" s="7">
        <f t="shared" ref="X11:X15" si="5">IFERROR(U11/W11,"0")</f>
        <v>1.5425091794369183</v>
      </c>
      <c r="Y11" s="7">
        <f t="shared" ref="Y11:Y15" si="6">IFERROR(L11*N11*365*V11*O11/1000,"-")</f>
        <v>26280</v>
      </c>
      <c r="Z11" s="7">
        <f t="shared" ref="Z11:Z15" si="7">IFERROR(U11/Y11,"0")</f>
        <v>12.725700730354577</v>
      </c>
    </row>
    <row r="12" spans="1:26" x14ac:dyDescent="0.3">
      <c r="A12" s="130"/>
      <c r="B12" s="134"/>
      <c r="C12" s="135"/>
      <c r="D12" s="121"/>
      <c r="E12" s="121"/>
      <c r="F12" s="124" t="s">
        <v>44</v>
      </c>
      <c r="G12" s="124"/>
      <c r="H12" s="124"/>
      <c r="I12" s="11">
        <v>40</v>
      </c>
      <c r="J12" s="11">
        <v>20</v>
      </c>
      <c r="K12" s="9">
        <f t="shared" si="0"/>
        <v>0.5</v>
      </c>
      <c r="L12" s="11">
        <v>18</v>
      </c>
      <c r="M12" s="11">
        <v>1.5</v>
      </c>
      <c r="N12" s="9">
        <f t="shared" si="1"/>
        <v>0.91666666666666663</v>
      </c>
      <c r="O12" s="11">
        <v>8000</v>
      </c>
      <c r="P12" s="11">
        <v>1500000</v>
      </c>
      <c r="Q12" s="11">
        <v>20</v>
      </c>
      <c r="R12" s="18">
        <v>0.03</v>
      </c>
      <c r="S12" s="7">
        <f t="shared" si="2"/>
        <v>100823.56139528874</v>
      </c>
      <c r="T12" s="11">
        <v>180000</v>
      </c>
      <c r="U12" s="7">
        <f t="shared" si="3"/>
        <v>280823.56139528874</v>
      </c>
      <c r="V12" s="11">
        <v>0.75</v>
      </c>
      <c r="W12" s="7">
        <f t="shared" si="4"/>
        <v>43800</v>
      </c>
      <c r="X12" s="7">
        <f t="shared" si="5"/>
        <v>6.4114968355088751</v>
      </c>
      <c r="Y12" s="7">
        <f t="shared" si="6"/>
        <v>36135</v>
      </c>
      <c r="Z12" s="7">
        <f t="shared" si="7"/>
        <v>7.7715113157683335</v>
      </c>
    </row>
    <row r="13" spans="1:26" x14ac:dyDescent="0.3">
      <c r="A13" s="130"/>
      <c r="B13" s="134"/>
      <c r="C13" s="135"/>
      <c r="D13" s="121"/>
      <c r="E13" s="121"/>
      <c r="F13" s="124" t="s">
        <v>45</v>
      </c>
      <c r="G13" s="124"/>
      <c r="H13" s="124"/>
      <c r="I13" s="11">
        <v>30</v>
      </c>
      <c r="J13" s="11">
        <v>10</v>
      </c>
      <c r="K13" s="9">
        <f t="shared" si="0"/>
        <v>0.66666666666666663</v>
      </c>
      <c r="L13" s="11">
        <v>10</v>
      </c>
      <c r="M13" s="11">
        <v>2</v>
      </c>
      <c r="N13" s="9">
        <f t="shared" si="1"/>
        <v>0.8</v>
      </c>
      <c r="O13" s="11">
        <v>20000</v>
      </c>
      <c r="P13" s="11">
        <v>2500000</v>
      </c>
      <c r="Q13" s="11">
        <v>20</v>
      </c>
      <c r="R13" s="18">
        <v>0.03</v>
      </c>
      <c r="S13" s="7">
        <f t="shared" si="2"/>
        <v>168039.2689921479</v>
      </c>
      <c r="T13" s="11">
        <v>250000</v>
      </c>
      <c r="U13" s="7">
        <f t="shared" si="3"/>
        <v>418039.26899214787</v>
      </c>
      <c r="V13" s="11">
        <v>0.6</v>
      </c>
      <c r="W13" s="7">
        <f t="shared" si="4"/>
        <v>87600</v>
      </c>
      <c r="X13" s="7">
        <f t="shared" si="5"/>
        <v>4.7721377738829664</v>
      </c>
      <c r="Y13" s="7">
        <f t="shared" si="6"/>
        <v>35040</v>
      </c>
      <c r="Z13" s="7">
        <f t="shared" si="7"/>
        <v>11.930344434707417</v>
      </c>
    </row>
    <row r="14" spans="1:26" x14ac:dyDescent="0.3">
      <c r="A14" s="130"/>
      <c r="B14" s="134"/>
      <c r="C14" s="135"/>
      <c r="D14" s="121"/>
      <c r="E14" s="121"/>
      <c r="F14" s="124" t="s">
        <v>46</v>
      </c>
      <c r="G14" s="124"/>
      <c r="H14" s="124"/>
      <c r="I14" s="11">
        <v>50</v>
      </c>
      <c r="J14" s="11">
        <v>15</v>
      </c>
      <c r="K14" s="9">
        <f t="shared" si="0"/>
        <v>0.7</v>
      </c>
      <c r="L14" s="11">
        <v>20</v>
      </c>
      <c r="M14" s="11">
        <v>2</v>
      </c>
      <c r="N14" s="9">
        <f t="shared" si="1"/>
        <v>0.9</v>
      </c>
      <c r="O14" s="11">
        <v>20000</v>
      </c>
      <c r="P14" s="11">
        <v>3000000</v>
      </c>
      <c r="Q14" s="11">
        <v>20</v>
      </c>
      <c r="R14" s="18">
        <v>0.03</v>
      </c>
      <c r="S14" s="7">
        <f t="shared" si="2"/>
        <v>201647.12279057747</v>
      </c>
      <c r="T14" s="11">
        <v>300000</v>
      </c>
      <c r="U14" s="7">
        <f t="shared" si="3"/>
        <v>501647.12279057747</v>
      </c>
      <c r="V14" s="11">
        <v>0.9</v>
      </c>
      <c r="W14" s="7">
        <f t="shared" si="4"/>
        <v>229950</v>
      </c>
      <c r="X14" s="7">
        <f t="shared" si="5"/>
        <v>2.1815486966322135</v>
      </c>
      <c r="Y14" s="7">
        <f t="shared" si="6"/>
        <v>118260</v>
      </c>
      <c r="Z14" s="7">
        <f t="shared" si="7"/>
        <v>4.2419002434515258</v>
      </c>
    </row>
    <row r="15" spans="1:26" x14ac:dyDescent="0.3">
      <c r="A15" s="131"/>
      <c r="B15" s="136"/>
      <c r="C15" s="137"/>
      <c r="D15" s="121"/>
      <c r="E15" s="121"/>
      <c r="F15" s="124" t="s">
        <v>28</v>
      </c>
      <c r="G15" s="124"/>
      <c r="H15" s="124"/>
      <c r="I15" s="11"/>
      <c r="J15" s="11"/>
      <c r="K15" s="9" t="str">
        <f t="shared" si="0"/>
        <v>0</v>
      </c>
      <c r="L15" s="11"/>
      <c r="M15" s="11"/>
      <c r="N15" s="9" t="str">
        <f t="shared" si="1"/>
        <v>0</v>
      </c>
      <c r="O15" s="11"/>
      <c r="P15" s="11"/>
      <c r="Q15" s="11"/>
      <c r="R15" s="18"/>
      <c r="S15" s="7" t="str">
        <f t="shared" si="2"/>
        <v>-</v>
      </c>
      <c r="T15" s="11"/>
      <c r="U15" s="7" t="str">
        <f t="shared" si="3"/>
        <v>-</v>
      </c>
      <c r="V15" s="11"/>
      <c r="W15" s="7">
        <f>IFERROR(I15*K15*O15*365*V15/1000, "-")</f>
        <v>0</v>
      </c>
      <c r="X15" s="7" t="str">
        <f t="shared" si="5"/>
        <v>0</v>
      </c>
      <c r="Y15" s="7">
        <f t="shared" si="6"/>
        <v>0</v>
      </c>
      <c r="Z15" s="7" t="str">
        <f t="shared" si="7"/>
        <v>0</v>
      </c>
    </row>
    <row r="16" spans="1:26" x14ac:dyDescent="0.3">
      <c r="A16" s="129" t="s">
        <v>9</v>
      </c>
      <c r="B16" s="132" t="s">
        <v>55</v>
      </c>
      <c r="C16" s="133"/>
      <c r="D16" s="121">
        <v>0.8</v>
      </c>
      <c r="E16" s="121">
        <v>0.8</v>
      </c>
      <c r="F16" s="11">
        <v>100000000</v>
      </c>
      <c r="G16" s="10">
        <f>IFERROR(F16*I17*D16/1000,"-")</f>
        <v>3600000</v>
      </c>
      <c r="H16" s="10">
        <f>IFERROR(L17*E16*F16/1000,"-")</f>
        <v>1180740.7407407407</v>
      </c>
      <c r="I16" s="12"/>
      <c r="J16" s="12"/>
      <c r="K16" s="12"/>
      <c r="L16" s="13"/>
      <c r="M16" s="13"/>
      <c r="N16" s="14"/>
      <c r="O16" s="13"/>
      <c r="P16" s="13"/>
      <c r="Q16" s="13"/>
      <c r="R16" s="14"/>
      <c r="S16" s="13"/>
      <c r="T16" s="13"/>
      <c r="U16" s="13"/>
      <c r="V16" s="13"/>
      <c r="W16" s="13"/>
      <c r="X16" s="13"/>
      <c r="Y16" s="13"/>
      <c r="Z16" s="13"/>
    </row>
    <row r="17" spans="1:26" x14ac:dyDescent="0.3">
      <c r="A17" s="130"/>
      <c r="B17" s="134"/>
      <c r="C17" s="135"/>
      <c r="D17" s="121"/>
      <c r="E17" s="121"/>
      <c r="F17" s="124" t="s">
        <v>47</v>
      </c>
      <c r="G17" s="124"/>
      <c r="H17" s="124"/>
      <c r="I17" s="19">
        <f>IFERROR((I18*O18+I19*O19+I20*O20+I21*O21+I22*O22+I23*O23)/SUM(O18:O23),"0")</f>
        <v>45</v>
      </c>
      <c r="J17" s="19">
        <f>IFERROR((J18*O18+J19*O19+J20*O20+J21*O21+J22*O22+J23*O23)/SUM(O18:O23),"0")</f>
        <v>11.296296296296296</v>
      </c>
      <c r="K17" s="9">
        <f>IFERROR((I17-J17)/I17,"0")</f>
        <v>0.74897119341563778</v>
      </c>
      <c r="L17" s="19">
        <f>IFERROR((L18*O18+L19*O19+L20*O20+L21*O21+L22*O22+L23*O23)/SUM(O18:O23),"0")</f>
        <v>14.75925925925926</v>
      </c>
      <c r="M17" s="19">
        <f>IFERROR((M18*O18+M19*O19+M20*O20+M21*O21+M22*O22+M23*O23)/SUM(O18:O23),"0")</f>
        <v>1.5</v>
      </c>
      <c r="N17" s="9">
        <f>IFERROR((L17-M17)/L17,"0")</f>
        <v>0.8983688833124216</v>
      </c>
      <c r="O17" s="13"/>
      <c r="P17" s="13"/>
      <c r="Q17" s="13"/>
      <c r="R17" s="14"/>
      <c r="S17" s="13"/>
      <c r="T17" s="13"/>
      <c r="U17" s="13"/>
      <c r="V17" s="13"/>
      <c r="W17" s="13"/>
      <c r="X17" s="10">
        <f>IFERROR((W18*X18+W19*X19+W20*X20+W21*X21+X22*W22+W23*X23)/SUM(W18:W23),"0")</f>
        <v>3.0090996850631675</v>
      </c>
      <c r="Y17" s="13"/>
      <c r="Z17" s="10">
        <f>IFERROR((Y18*Z18+Y19*Z19+Y20*Z20+Y21*Z21+Z22*Y22+Y23*Z23)/SUM(Y18:Y23),"0")</f>
        <v>7.6338584538526915</v>
      </c>
    </row>
    <row r="18" spans="1:26" x14ac:dyDescent="0.3">
      <c r="A18" s="130"/>
      <c r="B18" s="134"/>
      <c r="C18" s="135"/>
      <c r="D18" s="121"/>
      <c r="E18" s="121"/>
      <c r="F18" s="124" t="s">
        <v>42</v>
      </c>
      <c r="G18" s="124"/>
      <c r="H18" s="124"/>
      <c r="I18" s="11">
        <v>50</v>
      </c>
      <c r="J18" s="11">
        <v>10</v>
      </c>
      <c r="K18" s="9">
        <f>IFERROR((I18-J18)/I18,"0")</f>
        <v>0.8</v>
      </c>
      <c r="L18" s="11">
        <v>15</v>
      </c>
      <c r="M18" s="11">
        <v>1</v>
      </c>
      <c r="N18" s="9">
        <f>IFERROR((L18-M18)/L18,"0")</f>
        <v>0.93333333333333335</v>
      </c>
      <c r="O18" s="11">
        <v>50000</v>
      </c>
      <c r="P18" s="11">
        <v>10000000</v>
      </c>
      <c r="Q18" s="11">
        <v>20</v>
      </c>
      <c r="R18" s="18">
        <v>0.03</v>
      </c>
      <c r="S18" s="7">
        <f>IFERROR(P18/(((1+R18)^Q18-1)/(R18*(1+R18)^Q18)),"-")</f>
        <v>672157.07596859161</v>
      </c>
      <c r="T18" s="11">
        <v>1000000</v>
      </c>
      <c r="U18" s="7">
        <f>IFERROR(S18+T18, "-")</f>
        <v>1672157.0759685915</v>
      </c>
      <c r="V18" s="11">
        <v>0.8</v>
      </c>
      <c r="W18" s="7">
        <f>IFERROR(I18*K18*O18*365*V18/1000, "-")</f>
        <v>584000</v>
      </c>
      <c r="X18" s="7">
        <f>IFERROR(U18/W18,"0")</f>
        <v>2.86328266432978</v>
      </c>
      <c r="Y18" s="7">
        <f>IFERROR(L18*N18*365*V18*O18/1000,"-")</f>
        <v>204400</v>
      </c>
      <c r="Z18" s="7">
        <f>IFERROR(U18/Y18,"0")</f>
        <v>8.1808076123707991</v>
      </c>
    </row>
    <row r="19" spans="1:26" x14ac:dyDescent="0.3">
      <c r="A19" s="130"/>
      <c r="B19" s="134"/>
      <c r="C19" s="135"/>
      <c r="D19" s="121"/>
      <c r="E19" s="121"/>
      <c r="F19" s="124" t="s">
        <v>43</v>
      </c>
      <c r="G19" s="124"/>
      <c r="H19" s="124"/>
      <c r="I19" s="11">
        <v>40</v>
      </c>
      <c r="J19" s="11">
        <v>10</v>
      </c>
      <c r="K19" s="9">
        <f t="shared" ref="K19:K23" si="8">IFERROR((I19-J19)/I19,"0")</f>
        <v>0.75</v>
      </c>
      <c r="L19" s="11">
        <v>10</v>
      </c>
      <c r="M19" s="11">
        <v>2</v>
      </c>
      <c r="N19" s="9">
        <f t="shared" ref="N19:N23" si="9">IFERROR((L19-M19)/L19,"0")</f>
        <v>0.8</v>
      </c>
      <c r="O19" s="11">
        <v>10000</v>
      </c>
      <c r="P19" s="11">
        <v>2000000</v>
      </c>
      <c r="Q19" s="11">
        <v>20</v>
      </c>
      <c r="R19" s="18">
        <v>0.03</v>
      </c>
      <c r="S19" s="7">
        <f t="shared" ref="S19:S23" si="10">IFERROR(P19/(((1+R19)^Q19-1)/(R19*(1+R19)^Q19)),"-")</f>
        <v>134431.41519371831</v>
      </c>
      <c r="T19" s="11">
        <v>200000</v>
      </c>
      <c r="U19" s="7">
        <f t="shared" ref="U19:U23" si="11">IFERROR(S19+T19, "-")</f>
        <v>334431.41519371828</v>
      </c>
      <c r="V19" s="11">
        <v>0.9</v>
      </c>
      <c r="W19" s="7">
        <f t="shared" ref="W19:W22" si="12">IFERROR(I19*K19*O19*365*V19/1000, "-")</f>
        <v>98550</v>
      </c>
      <c r="X19" s="7">
        <f t="shared" ref="X19:X23" si="13">IFERROR(U19/W19,"0")</f>
        <v>3.3935201947612206</v>
      </c>
      <c r="Y19" s="7">
        <f t="shared" ref="Y19:Y23" si="14">IFERROR(L19*N19*365*V19*O19/1000,"-")</f>
        <v>26280</v>
      </c>
      <c r="Z19" s="7">
        <f t="shared" ref="Z19:Z23" si="15">IFERROR(U19/Y19,"0")</f>
        <v>12.725700730354577</v>
      </c>
    </row>
    <row r="20" spans="1:26" x14ac:dyDescent="0.3">
      <c r="A20" s="130"/>
      <c r="B20" s="134"/>
      <c r="C20" s="135"/>
      <c r="D20" s="121"/>
      <c r="E20" s="121"/>
      <c r="F20" s="124" t="s">
        <v>44</v>
      </c>
      <c r="G20" s="124"/>
      <c r="H20" s="124"/>
      <c r="I20" s="11">
        <v>45</v>
      </c>
      <c r="J20" s="11">
        <v>15</v>
      </c>
      <c r="K20" s="9">
        <f t="shared" si="8"/>
        <v>0.66666666666666663</v>
      </c>
      <c r="L20" s="11">
        <v>18</v>
      </c>
      <c r="M20" s="11">
        <v>1.5</v>
      </c>
      <c r="N20" s="9">
        <f t="shared" si="9"/>
        <v>0.91666666666666663</v>
      </c>
      <c r="O20" s="11">
        <v>8000</v>
      </c>
      <c r="P20" s="11">
        <v>1500000</v>
      </c>
      <c r="Q20" s="11">
        <v>20</v>
      </c>
      <c r="R20" s="18">
        <v>0.03</v>
      </c>
      <c r="S20" s="7">
        <f t="shared" si="10"/>
        <v>100823.56139528874</v>
      </c>
      <c r="T20" s="11">
        <v>180000</v>
      </c>
      <c r="U20" s="7">
        <f t="shared" si="11"/>
        <v>280823.56139528874</v>
      </c>
      <c r="V20" s="11">
        <v>0.75</v>
      </c>
      <c r="W20" s="7">
        <f t="shared" si="12"/>
        <v>65700</v>
      </c>
      <c r="X20" s="7">
        <f t="shared" si="13"/>
        <v>4.2743312236725837</v>
      </c>
      <c r="Y20" s="7">
        <f t="shared" si="14"/>
        <v>36135</v>
      </c>
      <c r="Z20" s="7">
        <f t="shared" si="15"/>
        <v>7.7715113157683335</v>
      </c>
    </row>
    <row r="21" spans="1:26" x14ac:dyDescent="0.3">
      <c r="A21" s="130"/>
      <c r="B21" s="134"/>
      <c r="C21" s="135"/>
      <c r="D21" s="121"/>
      <c r="E21" s="121"/>
      <c r="F21" s="124" t="s">
        <v>45</v>
      </c>
      <c r="G21" s="124"/>
      <c r="H21" s="124"/>
      <c r="I21" s="11">
        <v>30</v>
      </c>
      <c r="J21" s="11">
        <v>10</v>
      </c>
      <c r="K21" s="9">
        <f t="shared" si="8"/>
        <v>0.66666666666666663</v>
      </c>
      <c r="L21" s="11">
        <v>10</v>
      </c>
      <c r="M21" s="11">
        <v>2</v>
      </c>
      <c r="N21" s="9">
        <f t="shared" si="9"/>
        <v>0.8</v>
      </c>
      <c r="O21" s="11">
        <v>20000</v>
      </c>
      <c r="P21" s="11">
        <v>2500000</v>
      </c>
      <c r="Q21" s="11">
        <v>20</v>
      </c>
      <c r="R21" s="18">
        <v>0.03</v>
      </c>
      <c r="S21" s="7">
        <f t="shared" si="10"/>
        <v>168039.2689921479</v>
      </c>
      <c r="T21" s="11">
        <v>250000</v>
      </c>
      <c r="U21" s="7">
        <f t="shared" si="11"/>
        <v>418039.26899214787</v>
      </c>
      <c r="V21" s="11">
        <v>0.6</v>
      </c>
      <c r="W21" s="7">
        <f t="shared" si="12"/>
        <v>87600</v>
      </c>
      <c r="X21" s="7">
        <f t="shared" si="13"/>
        <v>4.7721377738829664</v>
      </c>
      <c r="Y21" s="7">
        <f t="shared" si="14"/>
        <v>35040</v>
      </c>
      <c r="Z21" s="7">
        <f t="shared" si="15"/>
        <v>11.930344434707417</v>
      </c>
    </row>
    <row r="22" spans="1:26" x14ac:dyDescent="0.3">
      <c r="A22" s="130"/>
      <c r="B22" s="134"/>
      <c r="C22" s="135"/>
      <c r="D22" s="121"/>
      <c r="E22" s="121"/>
      <c r="F22" s="124" t="s">
        <v>46</v>
      </c>
      <c r="G22" s="124"/>
      <c r="H22" s="124"/>
      <c r="I22" s="11">
        <v>50</v>
      </c>
      <c r="J22" s="11">
        <v>15</v>
      </c>
      <c r="K22" s="9">
        <f t="shared" si="8"/>
        <v>0.7</v>
      </c>
      <c r="L22" s="11">
        <v>20</v>
      </c>
      <c r="M22" s="11">
        <v>2</v>
      </c>
      <c r="N22" s="9">
        <f t="shared" si="9"/>
        <v>0.9</v>
      </c>
      <c r="O22" s="11">
        <v>20000</v>
      </c>
      <c r="P22" s="11">
        <v>3000000</v>
      </c>
      <c r="Q22" s="11">
        <v>20</v>
      </c>
      <c r="R22" s="18">
        <v>0.03</v>
      </c>
      <c r="S22" s="7">
        <f t="shared" si="10"/>
        <v>201647.12279057747</v>
      </c>
      <c r="T22" s="11">
        <v>300000</v>
      </c>
      <c r="U22" s="7">
        <f t="shared" si="11"/>
        <v>501647.12279057747</v>
      </c>
      <c r="V22" s="11">
        <v>0.9</v>
      </c>
      <c r="W22" s="7">
        <f t="shared" si="12"/>
        <v>229950</v>
      </c>
      <c r="X22" s="7">
        <f t="shared" si="13"/>
        <v>2.1815486966322135</v>
      </c>
      <c r="Y22" s="7">
        <f t="shared" si="14"/>
        <v>118260</v>
      </c>
      <c r="Z22" s="7">
        <f t="shared" si="15"/>
        <v>4.2419002434515258</v>
      </c>
    </row>
    <row r="23" spans="1:26" x14ac:dyDescent="0.3">
      <c r="A23" s="131"/>
      <c r="B23" s="136"/>
      <c r="C23" s="137"/>
      <c r="D23" s="121"/>
      <c r="E23" s="121"/>
      <c r="F23" s="124" t="s">
        <v>28</v>
      </c>
      <c r="G23" s="124"/>
      <c r="H23" s="124"/>
      <c r="I23" s="11"/>
      <c r="J23" s="11"/>
      <c r="K23" s="9" t="str">
        <f t="shared" si="8"/>
        <v>0</v>
      </c>
      <c r="L23" s="11"/>
      <c r="M23" s="11"/>
      <c r="N23" s="9" t="str">
        <f t="shared" si="9"/>
        <v>0</v>
      </c>
      <c r="O23" s="11"/>
      <c r="P23" s="11"/>
      <c r="Q23" s="11"/>
      <c r="R23" s="18"/>
      <c r="S23" s="7" t="str">
        <f t="shared" si="10"/>
        <v>-</v>
      </c>
      <c r="T23" s="11"/>
      <c r="U23" s="7" t="str">
        <f t="shared" si="11"/>
        <v>-</v>
      </c>
      <c r="V23" s="11"/>
      <c r="W23" s="7">
        <f>IFERROR(I23*K23*O23*365*V23/1000, "-")</f>
        <v>0</v>
      </c>
      <c r="X23" s="7" t="str">
        <f t="shared" si="13"/>
        <v>0</v>
      </c>
      <c r="Y23" s="7">
        <f t="shared" si="14"/>
        <v>0</v>
      </c>
      <c r="Z23" s="7" t="str">
        <f t="shared" si="15"/>
        <v>0</v>
      </c>
    </row>
    <row r="24" spans="1:26" x14ac:dyDescent="0.3">
      <c r="A24" s="129" t="s">
        <v>11</v>
      </c>
      <c r="B24" s="132" t="s">
        <v>55</v>
      </c>
      <c r="C24" s="133"/>
      <c r="D24" s="121">
        <v>0.8</v>
      </c>
      <c r="E24" s="121">
        <v>0.8</v>
      </c>
      <c r="F24" s="11">
        <v>100000000</v>
      </c>
      <c r="G24" s="10">
        <f>IFERROR(F24*I25*D24/1000,"-")</f>
        <v>3600000</v>
      </c>
      <c r="H24" s="10">
        <f>IFERROR(L25*E24*F24/1000,"-")</f>
        <v>1180740.7407407407</v>
      </c>
      <c r="I24" s="12"/>
      <c r="J24" s="12"/>
      <c r="K24" s="12"/>
      <c r="L24" s="13"/>
      <c r="M24" s="13"/>
      <c r="N24" s="14"/>
      <c r="O24" s="13"/>
      <c r="P24" s="13"/>
      <c r="Q24" s="13"/>
      <c r="R24" s="14"/>
      <c r="S24" s="13"/>
      <c r="T24" s="13"/>
      <c r="U24" s="13"/>
      <c r="V24" s="13"/>
      <c r="W24" s="13"/>
      <c r="X24" s="13"/>
      <c r="Y24" s="13"/>
      <c r="Z24" s="13"/>
    </row>
    <row r="25" spans="1:26" x14ac:dyDescent="0.3">
      <c r="A25" s="130"/>
      <c r="B25" s="134"/>
      <c r="C25" s="135"/>
      <c r="D25" s="121"/>
      <c r="E25" s="121"/>
      <c r="F25" s="124" t="s">
        <v>47</v>
      </c>
      <c r="G25" s="124"/>
      <c r="H25" s="124"/>
      <c r="I25" s="19">
        <f>IFERROR((I26*O26+I27*O27+I28*O28+I29*O29+I30*O30+I31*O31)/SUM(O26:O31),"0")</f>
        <v>45</v>
      </c>
      <c r="J25" s="19">
        <f>IFERROR((J26*O26+J27*O27+J28*O28+J29*O29+J30*O30+J31*O31)/SUM(O26:O31),"0")</f>
        <v>11.296296296296296</v>
      </c>
      <c r="K25" s="9">
        <f>IFERROR((I25-J25)/I25,"0")</f>
        <v>0.74897119341563778</v>
      </c>
      <c r="L25" s="19">
        <f>IFERROR((L26*O26+L27*O27+L28*O28+L29*O29+L30*O30+L31*O31)/SUM(O26:O31),"0")</f>
        <v>14.75925925925926</v>
      </c>
      <c r="M25" s="19">
        <f>IFERROR((M26*O26+M27*O27+M28*O28+M29*O29+M30*O30+M31*O31)/SUM(O26:O31),"0")</f>
        <v>1.5</v>
      </c>
      <c r="N25" s="9">
        <f>IFERROR((L25-M25)/L25,"0")</f>
        <v>0.8983688833124216</v>
      </c>
      <c r="O25" s="13"/>
      <c r="P25" s="13"/>
      <c r="Q25" s="13"/>
      <c r="R25" s="14"/>
      <c r="S25" s="13"/>
      <c r="T25" s="13"/>
      <c r="U25" s="13"/>
      <c r="V25" s="13"/>
      <c r="W25" s="13"/>
      <c r="X25" s="10">
        <f>IFERROR((W26*X26+W27*X27+W28*X28+W29*X29+X30*W30+W31*X31)/SUM(W26:W31),"0")</f>
        <v>3.0090996850631675</v>
      </c>
      <c r="Y25" s="13"/>
      <c r="Z25" s="10">
        <f>IFERROR((Y26*Z26+Y27*Z27+Y28*Z28+Y29*Z29+Z30*Y30+Y31*Z31)/SUM(Y26:Y31),"0")</f>
        <v>7.6338584538526915</v>
      </c>
    </row>
    <row r="26" spans="1:26" x14ac:dyDescent="0.3">
      <c r="A26" s="130"/>
      <c r="B26" s="134"/>
      <c r="C26" s="135"/>
      <c r="D26" s="121"/>
      <c r="E26" s="121"/>
      <c r="F26" s="124" t="s">
        <v>42</v>
      </c>
      <c r="G26" s="124"/>
      <c r="H26" s="124"/>
      <c r="I26" s="11">
        <v>50</v>
      </c>
      <c r="J26" s="11">
        <v>10</v>
      </c>
      <c r="K26" s="9">
        <f>IFERROR((I26-J26)/I26,"0")</f>
        <v>0.8</v>
      </c>
      <c r="L26" s="11">
        <v>15</v>
      </c>
      <c r="M26" s="11">
        <v>1</v>
      </c>
      <c r="N26" s="9">
        <f>IFERROR((L26-M26)/L26,"0")</f>
        <v>0.93333333333333335</v>
      </c>
      <c r="O26" s="11">
        <v>50000</v>
      </c>
      <c r="P26" s="11">
        <v>10000000</v>
      </c>
      <c r="Q26" s="11">
        <v>20</v>
      </c>
      <c r="R26" s="18">
        <v>0.03</v>
      </c>
      <c r="S26" s="7">
        <f>IFERROR(P26/(((1+R26)^Q26-1)/(R26*(1+R26)^Q26)),"-")</f>
        <v>672157.07596859161</v>
      </c>
      <c r="T26" s="11">
        <v>1000000</v>
      </c>
      <c r="U26" s="7">
        <f>IFERROR(S26+T26, "-")</f>
        <v>1672157.0759685915</v>
      </c>
      <c r="V26" s="11">
        <v>0.8</v>
      </c>
      <c r="W26" s="7">
        <f>IFERROR(I26*K26*O26*365*V26/1000, "-")</f>
        <v>584000</v>
      </c>
      <c r="X26" s="7">
        <f>IFERROR(U26/W26,"0")</f>
        <v>2.86328266432978</v>
      </c>
      <c r="Y26" s="7">
        <f>IFERROR(L26*N26*365*V26*O26/1000,"-")</f>
        <v>204400</v>
      </c>
      <c r="Z26" s="7">
        <f>IFERROR(U26/Y26,"0")</f>
        <v>8.1808076123707991</v>
      </c>
    </row>
    <row r="27" spans="1:26" x14ac:dyDescent="0.3">
      <c r="A27" s="130"/>
      <c r="B27" s="134"/>
      <c r="C27" s="135"/>
      <c r="D27" s="121"/>
      <c r="E27" s="121"/>
      <c r="F27" s="124" t="s">
        <v>43</v>
      </c>
      <c r="G27" s="124"/>
      <c r="H27" s="124"/>
      <c r="I27" s="11">
        <v>40</v>
      </c>
      <c r="J27" s="11">
        <v>10</v>
      </c>
      <c r="K27" s="9">
        <f t="shared" ref="K27:K31" si="16">IFERROR((I27-J27)/I27,"0")</f>
        <v>0.75</v>
      </c>
      <c r="L27" s="11">
        <v>10</v>
      </c>
      <c r="M27" s="11">
        <v>2</v>
      </c>
      <c r="N27" s="9">
        <f t="shared" ref="N27:N31" si="17">IFERROR((L27-M27)/L27,"0")</f>
        <v>0.8</v>
      </c>
      <c r="O27" s="11">
        <v>10000</v>
      </c>
      <c r="P27" s="11">
        <v>2000000</v>
      </c>
      <c r="Q27" s="11">
        <v>20</v>
      </c>
      <c r="R27" s="18">
        <v>0.03</v>
      </c>
      <c r="S27" s="7">
        <f t="shared" ref="S27:S31" si="18">IFERROR(P27/(((1+R27)^Q27-1)/(R27*(1+R27)^Q27)),"-")</f>
        <v>134431.41519371831</v>
      </c>
      <c r="T27" s="11">
        <v>200000</v>
      </c>
      <c r="U27" s="7">
        <f t="shared" ref="U27:U31" si="19">IFERROR(S27+T27, "-")</f>
        <v>334431.41519371828</v>
      </c>
      <c r="V27" s="11">
        <v>0.9</v>
      </c>
      <c r="W27" s="7">
        <f t="shared" ref="W27:W30" si="20">IFERROR(I27*K27*O27*365*V27/1000, "-")</f>
        <v>98550</v>
      </c>
      <c r="X27" s="7">
        <f t="shared" ref="X27:X31" si="21">IFERROR(U27/W27,"0")</f>
        <v>3.3935201947612206</v>
      </c>
      <c r="Y27" s="7">
        <f t="shared" ref="Y27:Y31" si="22">IFERROR(L27*N27*365*V27*O27/1000,"-")</f>
        <v>26280</v>
      </c>
      <c r="Z27" s="7">
        <f t="shared" ref="Z27:Z31" si="23">IFERROR(U27/Y27,"0")</f>
        <v>12.725700730354577</v>
      </c>
    </row>
    <row r="28" spans="1:26" x14ac:dyDescent="0.3">
      <c r="A28" s="130"/>
      <c r="B28" s="134"/>
      <c r="C28" s="135"/>
      <c r="D28" s="121"/>
      <c r="E28" s="121"/>
      <c r="F28" s="124" t="s">
        <v>44</v>
      </c>
      <c r="G28" s="124"/>
      <c r="H28" s="124"/>
      <c r="I28" s="11">
        <v>45</v>
      </c>
      <c r="J28" s="11">
        <v>15</v>
      </c>
      <c r="K28" s="9">
        <f t="shared" si="16"/>
        <v>0.66666666666666663</v>
      </c>
      <c r="L28" s="11">
        <v>18</v>
      </c>
      <c r="M28" s="11">
        <v>1.5</v>
      </c>
      <c r="N28" s="9">
        <f t="shared" si="17"/>
        <v>0.91666666666666663</v>
      </c>
      <c r="O28" s="11">
        <v>8000</v>
      </c>
      <c r="P28" s="11">
        <v>1500000</v>
      </c>
      <c r="Q28" s="11">
        <v>20</v>
      </c>
      <c r="R28" s="18">
        <v>0.03</v>
      </c>
      <c r="S28" s="7">
        <f t="shared" si="18"/>
        <v>100823.56139528874</v>
      </c>
      <c r="T28" s="11">
        <v>180000</v>
      </c>
      <c r="U28" s="7">
        <f t="shared" si="19"/>
        <v>280823.56139528874</v>
      </c>
      <c r="V28" s="11">
        <v>0.75</v>
      </c>
      <c r="W28" s="7">
        <f t="shared" si="20"/>
        <v>65700</v>
      </c>
      <c r="X28" s="7">
        <f t="shared" si="21"/>
        <v>4.2743312236725837</v>
      </c>
      <c r="Y28" s="7">
        <f t="shared" si="22"/>
        <v>36135</v>
      </c>
      <c r="Z28" s="7">
        <f t="shared" si="23"/>
        <v>7.7715113157683335</v>
      </c>
    </row>
    <row r="29" spans="1:26" x14ac:dyDescent="0.3">
      <c r="A29" s="130"/>
      <c r="B29" s="134"/>
      <c r="C29" s="135"/>
      <c r="D29" s="121"/>
      <c r="E29" s="121"/>
      <c r="F29" s="124" t="s">
        <v>45</v>
      </c>
      <c r="G29" s="124"/>
      <c r="H29" s="124"/>
      <c r="I29" s="11">
        <v>30</v>
      </c>
      <c r="J29" s="11">
        <v>10</v>
      </c>
      <c r="K29" s="9">
        <f t="shared" si="16"/>
        <v>0.66666666666666663</v>
      </c>
      <c r="L29" s="11">
        <v>10</v>
      </c>
      <c r="M29" s="11">
        <v>2</v>
      </c>
      <c r="N29" s="9">
        <f t="shared" si="17"/>
        <v>0.8</v>
      </c>
      <c r="O29" s="11">
        <v>20000</v>
      </c>
      <c r="P29" s="11">
        <v>2500000</v>
      </c>
      <c r="Q29" s="11">
        <v>20</v>
      </c>
      <c r="R29" s="18">
        <v>0.03</v>
      </c>
      <c r="S29" s="7">
        <f t="shared" si="18"/>
        <v>168039.2689921479</v>
      </c>
      <c r="T29" s="11">
        <v>250000</v>
      </c>
      <c r="U29" s="7">
        <f t="shared" si="19"/>
        <v>418039.26899214787</v>
      </c>
      <c r="V29" s="11">
        <v>0.6</v>
      </c>
      <c r="W29" s="7">
        <f t="shared" si="20"/>
        <v>87600</v>
      </c>
      <c r="X29" s="7">
        <f t="shared" si="21"/>
        <v>4.7721377738829664</v>
      </c>
      <c r="Y29" s="7">
        <f t="shared" si="22"/>
        <v>35040</v>
      </c>
      <c r="Z29" s="7">
        <f t="shared" si="23"/>
        <v>11.930344434707417</v>
      </c>
    </row>
    <row r="30" spans="1:26" x14ac:dyDescent="0.3">
      <c r="A30" s="130"/>
      <c r="B30" s="134"/>
      <c r="C30" s="135"/>
      <c r="D30" s="121"/>
      <c r="E30" s="121"/>
      <c r="F30" s="124" t="s">
        <v>46</v>
      </c>
      <c r="G30" s="124"/>
      <c r="H30" s="124"/>
      <c r="I30" s="11">
        <v>50</v>
      </c>
      <c r="J30" s="11">
        <v>15</v>
      </c>
      <c r="K30" s="9">
        <f t="shared" si="16"/>
        <v>0.7</v>
      </c>
      <c r="L30" s="11">
        <v>20</v>
      </c>
      <c r="M30" s="11">
        <v>2</v>
      </c>
      <c r="N30" s="9">
        <f t="shared" si="17"/>
        <v>0.9</v>
      </c>
      <c r="O30" s="11">
        <v>20000</v>
      </c>
      <c r="P30" s="11">
        <v>3000000</v>
      </c>
      <c r="Q30" s="11">
        <v>20</v>
      </c>
      <c r="R30" s="18">
        <v>0.03</v>
      </c>
      <c r="S30" s="7">
        <f t="shared" si="18"/>
        <v>201647.12279057747</v>
      </c>
      <c r="T30" s="11">
        <v>300000</v>
      </c>
      <c r="U30" s="7">
        <f t="shared" si="19"/>
        <v>501647.12279057747</v>
      </c>
      <c r="V30" s="11">
        <v>0.9</v>
      </c>
      <c r="W30" s="7">
        <f t="shared" si="20"/>
        <v>229950</v>
      </c>
      <c r="X30" s="7">
        <f t="shared" si="21"/>
        <v>2.1815486966322135</v>
      </c>
      <c r="Y30" s="7">
        <f t="shared" si="22"/>
        <v>118260</v>
      </c>
      <c r="Z30" s="7">
        <f t="shared" si="23"/>
        <v>4.2419002434515258</v>
      </c>
    </row>
    <row r="31" spans="1:26" x14ac:dyDescent="0.3">
      <c r="A31" s="131"/>
      <c r="B31" s="136"/>
      <c r="C31" s="137"/>
      <c r="D31" s="121"/>
      <c r="E31" s="121"/>
      <c r="F31" s="124" t="s">
        <v>28</v>
      </c>
      <c r="G31" s="124"/>
      <c r="H31" s="124"/>
      <c r="I31" s="11"/>
      <c r="J31" s="11"/>
      <c r="K31" s="9" t="str">
        <f t="shared" si="16"/>
        <v>0</v>
      </c>
      <c r="L31" s="11"/>
      <c r="M31" s="11"/>
      <c r="N31" s="9" t="str">
        <f t="shared" si="17"/>
        <v>0</v>
      </c>
      <c r="O31" s="11"/>
      <c r="P31" s="11"/>
      <c r="Q31" s="11"/>
      <c r="R31" s="18"/>
      <c r="S31" s="7" t="str">
        <f t="shared" si="18"/>
        <v>-</v>
      </c>
      <c r="T31" s="11"/>
      <c r="U31" s="7" t="str">
        <f t="shared" si="19"/>
        <v>-</v>
      </c>
      <c r="V31" s="11"/>
      <c r="W31" s="7">
        <f>IFERROR(I31*K31*O31*365*V31/1000, "-")</f>
        <v>0</v>
      </c>
      <c r="X31" s="7" t="str">
        <f t="shared" si="21"/>
        <v>0</v>
      </c>
      <c r="Y31" s="7">
        <f t="shared" si="22"/>
        <v>0</v>
      </c>
      <c r="Z31" s="7" t="str">
        <f t="shared" si="23"/>
        <v>0</v>
      </c>
    </row>
    <row r="32" spans="1:26" x14ac:dyDescent="0.3">
      <c r="A32" s="129" t="s">
        <v>12</v>
      </c>
      <c r="B32" s="132" t="s">
        <v>55</v>
      </c>
      <c r="C32" s="133"/>
      <c r="D32" s="121">
        <v>0.8</v>
      </c>
      <c r="E32" s="121">
        <v>0.8</v>
      </c>
      <c r="F32" s="11">
        <v>100000000</v>
      </c>
      <c r="G32" s="10">
        <f>IFERROR(F32*I33*D32/1000,"-")</f>
        <v>3600000</v>
      </c>
      <c r="H32" s="10">
        <f>IFERROR(L33*E32*F32/1000,"-")</f>
        <v>1180740.7407407407</v>
      </c>
      <c r="I32" s="12"/>
      <c r="J32" s="12"/>
      <c r="K32" s="12"/>
      <c r="L32" s="13"/>
      <c r="M32" s="13"/>
      <c r="N32" s="14"/>
      <c r="O32" s="13"/>
      <c r="P32" s="13"/>
      <c r="Q32" s="13"/>
      <c r="R32" s="14"/>
      <c r="S32" s="13"/>
      <c r="T32" s="13"/>
      <c r="U32" s="13"/>
      <c r="V32" s="13"/>
      <c r="W32" s="13"/>
      <c r="X32" s="13"/>
      <c r="Y32" s="13"/>
      <c r="Z32" s="13"/>
    </row>
    <row r="33" spans="1:26" x14ac:dyDescent="0.3">
      <c r="A33" s="130"/>
      <c r="B33" s="134"/>
      <c r="C33" s="135"/>
      <c r="D33" s="121"/>
      <c r="E33" s="121"/>
      <c r="F33" s="124" t="s">
        <v>47</v>
      </c>
      <c r="G33" s="124"/>
      <c r="H33" s="124"/>
      <c r="I33" s="19">
        <f>IFERROR((I34*O34+I35*O35+I36*O36+I37*O37+I38*O38+I39*O39)/SUM(O34:O39),"0")</f>
        <v>45</v>
      </c>
      <c r="J33" s="19">
        <f>IFERROR((J34*O34+J35*O35+J36*O36+J37*O37+J38*O38+J39*O39)/SUM(O34:O39),"0")</f>
        <v>11.296296296296296</v>
      </c>
      <c r="K33" s="9">
        <f>IFERROR((I33-J33)/I33,"0")</f>
        <v>0.74897119341563778</v>
      </c>
      <c r="L33" s="19">
        <f>IFERROR((L34*O34+L35*O35+L36*O36+L37*O37+L38*O38+L39*O39)/SUM(O34:O39),"0")</f>
        <v>14.75925925925926</v>
      </c>
      <c r="M33" s="19">
        <f>IFERROR((M34*O34+M35*O35+M36*O36+M37*O37+M38*O38+M39*O39)/SUM(O34:O39),"0")</f>
        <v>1.5</v>
      </c>
      <c r="N33" s="9">
        <f>IFERROR((L33-M33)/L33,"0")</f>
        <v>0.8983688833124216</v>
      </c>
      <c r="O33" s="13"/>
      <c r="P33" s="13"/>
      <c r="Q33" s="13"/>
      <c r="R33" s="14"/>
      <c r="S33" s="13"/>
      <c r="T33" s="13"/>
      <c r="U33" s="13"/>
      <c r="V33" s="13"/>
      <c r="W33" s="13"/>
      <c r="X33" s="10">
        <f>IFERROR((W34*X34+W35*X35+W36*X36+W37*X37+X38*W38+W39*X39)/SUM(W34:W39),"0")</f>
        <v>3.0090996850631675</v>
      </c>
      <c r="Y33" s="13"/>
      <c r="Z33" s="10">
        <f>IFERROR((Y34*Z34+Y35*Z35+Y36*Z36+Y37*Z37+Z38*Y38+Y39*Z39)/SUM(Y34:Y39),"0")</f>
        <v>7.6338584538526915</v>
      </c>
    </row>
    <row r="34" spans="1:26" x14ac:dyDescent="0.3">
      <c r="A34" s="130"/>
      <c r="B34" s="134"/>
      <c r="C34" s="135"/>
      <c r="D34" s="121"/>
      <c r="E34" s="121"/>
      <c r="F34" s="124" t="s">
        <v>42</v>
      </c>
      <c r="G34" s="124"/>
      <c r="H34" s="124"/>
      <c r="I34" s="11">
        <v>50</v>
      </c>
      <c r="J34" s="11">
        <v>10</v>
      </c>
      <c r="K34" s="9">
        <f>IFERROR((I34-J34)/I34,"0")</f>
        <v>0.8</v>
      </c>
      <c r="L34" s="11">
        <v>15</v>
      </c>
      <c r="M34" s="11">
        <v>1</v>
      </c>
      <c r="N34" s="9">
        <f>IFERROR((L34-M34)/L34,"0")</f>
        <v>0.93333333333333335</v>
      </c>
      <c r="O34" s="11">
        <v>50000</v>
      </c>
      <c r="P34" s="11">
        <v>10000000</v>
      </c>
      <c r="Q34" s="11">
        <v>20</v>
      </c>
      <c r="R34" s="18">
        <v>0.03</v>
      </c>
      <c r="S34" s="7">
        <f>IFERROR(P34/(((1+R34)^Q34-1)/(R34*(1+R34)^Q34)),"-")</f>
        <v>672157.07596859161</v>
      </c>
      <c r="T34" s="11">
        <v>1000000</v>
      </c>
      <c r="U34" s="7">
        <f>IFERROR(S34+T34, "-")</f>
        <v>1672157.0759685915</v>
      </c>
      <c r="V34" s="11">
        <v>0.8</v>
      </c>
      <c r="W34" s="7">
        <f>IFERROR(I34*K34*O34*365*V34/1000, "-")</f>
        <v>584000</v>
      </c>
      <c r="X34" s="7">
        <f>IFERROR(U34/W34,"0")</f>
        <v>2.86328266432978</v>
      </c>
      <c r="Y34" s="7">
        <f>IFERROR(L34*N34*365*V34*O34/1000,"-")</f>
        <v>204400</v>
      </c>
      <c r="Z34" s="7">
        <f>IFERROR(U34/Y34,"0")</f>
        <v>8.1808076123707991</v>
      </c>
    </row>
    <row r="35" spans="1:26" x14ac:dyDescent="0.3">
      <c r="A35" s="130"/>
      <c r="B35" s="134"/>
      <c r="C35" s="135"/>
      <c r="D35" s="121"/>
      <c r="E35" s="121"/>
      <c r="F35" s="124" t="s">
        <v>43</v>
      </c>
      <c r="G35" s="124"/>
      <c r="H35" s="124"/>
      <c r="I35" s="11">
        <v>40</v>
      </c>
      <c r="J35" s="11">
        <v>10</v>
      </c>
      <c r="K35" s="9">
        <f t="shared" ref="K35:K39" si="24">IFERROR((I35-J35)/I35,"0")</f>
        <v>0.75</v>
      </c>
      <c r="L35" s="11">
        <v>10</v>
      </c>
      <c r="M35" s="11">
        <v>2</v>
      </c>
      <c r="N35" s="9">
        <f t="shared" ref="N35:N39" si="25">IFERROR((L35-M35)/L35,"0")</f>
        <v>0.8</v>
      </c>
      <c r="O35" s="11">
        <v>10000</v>
      </c>
      <c r="P35" s="11">
        <v>2000000</v>
      </c>
      <c r="Q35" s="11">
        <v>20</v>
      </c>
      <c r="R35" s="18">
        <v>0.03</v>
      </c>
      <c r="S35" s="7">
        <f t="shared" ref="S35:S39" si="26">IFERROR(P35/(((1+R35)^Q35-1)/(R35*(1+R35)^Q35)),"-")</f>
        <v>134431.41519371831</v>
      </c>
      <c r="T35" s="11">
        <v>200000</v>
      </c>
      <c r="U35" s="7">
        <f t="shared" ref="U35:U39" si="27">IFERROR(S35+T35, "-")</f>
        <v>334431.41519371828</v>
      </c>
      <c r="V35" s="11">
        <v>0.9</v>
      </c>
      <c r="W35" s="7">
        <f t="shared" ref="W35:W38" si="28">IFERROR(I35*K35*O35*365*V35/1000, "-")</f>
        <v>98550</v>
      </c>
      <c r="X35" s="7">
        <f t="shared" ref="X35:X39" si="29">IFERROR(U35/W35,"0")</f>
        <v>3.3935201947612206</v>
      </c>
      <c r="Y35" s="7">
        <f t="shared" ref="Y35:Y39" si="30">IFERROR(L35*N35*365*V35*O35/1000,"-")</f>
        <v>26280</v>
      </c>
      <c r="Z35" s="7">
        <f t="shared" ref="Z35:Z39" si="31">IFERROR(U35/Y35,"0")</f>
        <v>12.725700730354577</v>
      </c>
    </row>
    <row r="36" spans="1:26" x14ac:dyDescent="0.3">
      <c r="A36" s="130"/>
      <c r="B36" s="134"/>
      <c r="C36" s="135"/>
      <c r="D36" s="121"/>
      <c r="E36" s="121"/>
      <c r="F36" s="124" t="s">
        <v>44</v>
      </c>
      <c r="G36" s="124"/>
      <c r="H36" s="124"/>
      <c r="I36" s="11">
        <v>45</v>
      </c>
      <c r="J36" s="11">
        <v>15</v>
      </c>
      <c r="K36" s="9">
        <f t="shared" si="24"/>
        <v>0.66666666666666663</v>
      </c>
      <c r="L36" s="11">
        <v>18</v>
      </c>
      <c r="M36" s="11">
        <v>1.5</v>
      </c>
      <c r="N36" s="9">
        <f t="shared" si="25"/>
        <v>0.91666666666666663</v>
      </c>
      <c r="O36" s="11">
        <v>8000</v>
      </c>
      <c r="P36" s="11">
        <v>1500000</v>
      </c>
      <c r="Q36" s="11">
        <v>20</v>
      </c>
      <c r="R36" s="18">
        <v>0.03</v>
      </c>
      <c r="S36" s="7">
        <f t="shared" si="26"/>
        <v>100823.56139528874</v>
      </c>
      <c r="T36" s="11">
        <v>180000</v>
      </c>
      <c r="U36" s="7">
        <f t="shared" si="27"/>
        <v>280823.56139528874</v>
      </c>
      <c r="V36" s="11">
        <v>0.75</v>
      </c>
      <c r="W36" s="7">
        <f t="shared" si="28"/>
        <v>65700</v>
      </c>
      <c r="X36" s="7">
        <f t="shared" si="29"/>
        <v>4.2743312236725837</v>
      </c>
      <c r="Y36" s="7">
        <f t="shared" si="30"/>
        <v>36135</v>
      </c>
      <c r="Z36" s="7">
        <f t="shared" si="31"/>
        <v>7.7715113157683335</v>
      </c>
    </row>
    <row r="37" spans="1:26" x14ac:dyDescent="0.3">
      <c r="A37" s="130"/>
      <c r="B37" s="134"/>
      <c r="C37" s="135"/>
      <c r="D37" s="121"/>
      <c r="E37" s="121"/>
      <c r="F37" s="124" t="s">
        <v>45</v>
      </c>
      <c r="G37" s="124"/>
      <c r="H37" s="124"/>
      <c r="I37" s="11">
        <v>30</v>
      </c>
      <c r="J37" s="11">
        <v>10</v>
      </c>
      <c r="K37" s="9">
        <f t="shared" si="24"/>
        <v>0.66666666666666663</v>
      </c>
      <c r="L37" s="11">
        <v>10</v>
      </c>
      <c r="M37" s="11">
        <v>2</v>
      </c>
      <c r="N37" s="9">
        <f t="shared" si="25"/>
        <v>0.8</v>
      </c>
      <c r="O37" s="11">
        <v>20000</v>
      </c>
      <c r="P37" s="11">
        <v>2500000</v>
      </c>
      <c r="Q37" s="11">
        <v>20</v>
      </c>
      <c r="R37" s="18">
        <v>0.03</v>
      </c>
      <c r="S37" s="7">
        <f t="shared" si="26"/>
        <v>168039.2689921479</v>
      </c>
      <c r="T37" s="11">
        <v>250000</v>
      </c>
      <c r="U37" s="7">
        <f t="shared" si="27"/>
        <v>418039.26899214787</v>
      </c>
      <c r="V37" s="11">
        <v>0.6</v>
      </c>
      <c r="W37" s="7">
        <f t="shared" si="28"/>
        <v>87600</v>
      </c>
      <c r="X37" s="7">
        <f t="shared" si="29"/>
        <v>4.7721377738829664</v>
      </c>
      <c r="Y37" s="7">
        <f t="shared" si="30"/>
        <v>35040</v>
      </c>
      <c r="Z37" s="7">
        <f t="shared" si="31"/>
        <v>11.930344434707417</v>
      </c>
    </row>
    <row r="38" spans="1:26" x14ac:dyDescent="0.3">
      <c r="A38" s="130"/>
      <c r="B38" s="134"/>
      <c r="C38" s="135"/>
      <c r="D38" s="121"/>
      <c r="E38" s="121"/>
      <c r="F38" s="124" t="s">
        <v>46</v>
      </c>
      <c r="G38" s="124"/>
      <c r="H38" s="124"/>
      <c r="I38" s="11">
        <v>50</v>
      </c>
      <c r="J38" s="11">
        <v>15</v>
      </c>
      <c r="K38" s="9">
        <f t="shared" si="24"/>
        <v>0.7</v>
      </c>
      <c r="L38" s="11">
        <v>20</v>
      </c>
      <c r="M38" s="11">
        <v>2</v>
      </c>
      <c r="N38" s="9">
        <f t="shared" si="25"/>
        <v>0.9</v>
      </c>
      <c r="O38" s="11">
        <v>20000</v>
      </c>
      <c r="P38" s="11">
        <v>3000000</v>
      </c>
      <c r="Q38" s="11">
        <v>20</v>
      </c>
      <c r="R38" s="18">
        <v>0.03</v>
      </c>
      <c r="S38" s="7">
        <f t="shared" si="26"/>
        <v>201647.12279057747</v>
      </c>
      <c r="T38" s="11">
        <v>300000</v>
      </c>
      <c r="U38" s="7">
        <f t="shared" si="27"/>
        <v>501647.12279057747</v>
      </c>
      <c r="V38" s="11">
        <v>0.9</v>
      </c>
      <c r="W38" s="7">
        <f t="shared" si="28"/>
        <v>229950</v>
      </c>
      <c r="X38" s="7">
        <f t="shared" si="29"/>
        <v>2.1815486966322135</v>
      </c>
      <c r="Y38" s="7">
        <f t="shared" si="30"/>
        <v>118260</v>
      </c>
      <c r="Z38" s="7">
        <f t="shared" si="31"/>
        <v>4.2419002434515258</v>
      </c>
    </row>
    <row r="39" spans="1:26" x14ac:dyDescent="0.3">
      <c r="A39" s="131"/>
      <c r="B39" s="136"/>
      <c r="C39" s="137"/>
      <c r="D39" s="121"/>
      <c r="E39" s="121"/>
      <c r="F39" s="124" t="s">
        <v>28</v>
      </c>
      <c r="G39" s="124"/>
      <c r="H39" s="124"/>
      <c r="I39" s="11"/>
      <c r="J39" s="11"/>
      <c r="K39" s="9" t="str">
        <f t="shared" si="24"/>
        <v>0</v>
      </c>
      <c r="L39" s="11"/>
      <c r="M39" s="11"/>
      <c r="N39" s="9" t="str">
        <f t="shared" si="25"/>
        <v>0</v>
      </c>
      <c r="O39" s="11"/>
      <c r="P39" s="11"/>
      <c r="Q39" s="11"/>
      <c r="R39" s="18"/>
      <c r="S39" s="7" t="str">
        <f t="shared" si="26"/>
        <v>-</v>
      </c>
      <c r="T39" s="11"/>
      <c r="U39" s="7" t="str">
        <f t="shared" si="27"/>
        <v>-</v>
      </c>
      <c r="V39" s="11"/>
      <c r="W39" s="7">
        <f>IFERROR(I39*K39*O39*365*V39/1000, "-")</f>
        <v>0</v>
      </c>
      <c r="X39" s="7" t="str">
        <f t="shared" si="29"/>
        <v>0</v>
      </c>
      <c r="Y39" s="7">
        <f t="shared" si="30"/>
        <v>0</v>
      </c>
      <c r="Z39" s="7" t="str">
        <f t="shared" si="31"/>
        <v>0</v>
      </c>
    </row>
    <row r="40" spans="1:26" x14ac:dyDescent="0.3">
      <c r="A40" s="129" t="s">
        <v>13</v>
      </c>
      <c r="B40" s="132" t="s">
        <v>55</v>
      </c>
      <c r="C40" s="133"/>
      <c r="D40" s="121">
        <v>0.8</v>
      </c>
      <c r="E40" s="121">
        <v>0.8</v>
      </c>
      <c r="F40" s="11">
        <v>100000000</v>
      </c>
      <c r="G40" s="10">
        <f>IFERROR(F40*I41*D40/1000,"-")</f>
        <v>3600000</v>
      </c>
      <c r="H40" s="10">
        <f>IFERROR(L41*E40*F40/1000,"-")</f>
        <v>1180740.7407407407</v>
      </c>
      <c r="I40" s="12"/>
      <c r="J40" s="12"/>
      <c r="K40" s="12"/>
      <c r="L40" s="13"/>
      <c r="M40" s="13"/>
      <c r="N40" s="14"/>
      <c r="O40" s="13"/>
      <c r="P40" s="13"/>
      <c r="Q40" s="13"/>
      <c r="R40" s="14"/>
      <c r="S40" s="13"/>
      <c r="T40" s="13"/>
      <c r="U40" s="13"/>
      <c r="V40" s="13"/>
      <c r="W40" s="13"/>
      <c r="X40" s="13"/>
      <c r="Y40" s="13"/>
      <c r="Z40" s="13"/>
    </row>
    <row r="41" spans="1:26" x14ac:dyDescent="0.3">
      <c r="A41" s="130"/>
      <c r="B41" s="134"/>
      <c r="C41" s="135"/>
      <c r="D41" s="121"/>
      <c r="E41" s="121"/>
      <c r="F41" s="124" t="s">
        <v>47</v>
      </c>
      <c r="G41" s="124"/>
      <c r="H41" s="124"/>
      <c r="I41" s="19">
        <f>IFERROR((I42*O42+I43*O43+I44*O44+I45*O45+I46*O46+I47*O47)/SUM(O42:O47),"0")</f>
        <v>45</v>
      </c>
      <c r="J41" s="19">
        <f>IFERROR((J42*O42+J43*O43+J44*O44+J45*O45+J46*O46+J47*O47)/SUM(O42:O47),"0")</f>
        <v>11.296296296296296</v>
      </c>
      <c r="K41" s="9">
        <f>IFERROR((I41-J41)/I41,"0")</f>
        <v>0.74897119341563778</v>
      </c>
      <c r="L41" s="19">
        <f>IFERROR((L42*O42+L43*O43+L44*O44+L45*O45+L46*O46+L47*O47)/SUM(O42:O47),"0")</f>
        <v>14.75925925925926</v>
      </c>
      <c r="M41" s="19">
        <f>IFERROR((M42*O42+M43*O43+M44*O44+M45*O45+M46*O46+M47*O47)/SUM(O42:O47),"0")</f>
        <v>1.5</v>
      </c>
      <c r="N41" s="9">
        <f>IFERROR((L41-M41)/L41,"0")</f>
        <v>0.8983688833124216</v>
      </c>
      <c r="O41" s="13"/>
      <c r="P41" s="13"/>
      <c r="Q41" s="13"/>
      <c r="R41" s="14"/>
      <c r="S41" s="13"/>
      <c r="T41" s="13"/>
      <c r="U41" s="13"/>
      <c r="V41" s="13"/>
      <c r="W41" s="13"/>
      <c r="X41" s="10">
        <f>IFERROR((W42*X42+W43*X43+W44*X44+W45*X45+X46*W46+W47*X47)/SUM(W42:W47),"0")</f>
        <v>3.0090996850631675</v>
      </c>
      <c r="Y41" s="13"/>
      <c r="Z41" s="10">
        <f>IFERROR((Y42*Z42+Y43*Z43+Y44*Z44+Y45*Z45+Z46*Y46+Y47*Z47)/SUM(Y42:Y47),"0")</f>
        <v>7.6338584538526915</v>
      </c>
    </row>
    <row r="42" spans="1:26" x14ac:dyDescent="0.3">
      <c r="A42" s="130"/>
      <c r="B42" s="134"/>
      <c r="C42" s="135"/>
      <c r="D42" s="121"/>
      <c r="E42" s="121"/>
      <c r="F42" s="124" t="s">
        <v>42</v>
      </c>
      <c r="G42" s="124"/>
      <c r="H42" s="124"/>
      <c r="I42" s="11">
        <v>50</v>
      </c>
      <c r="J42" s="11">
        <v>10</v>
      </c>
      <c r="K42" s="9">
        <f>IFERROR((I42-J42)/I42,"0")</f>
        <v>0.8</v>
      </c>
      <c r="L42" s="11">
        <v>15</v>
      </c>
      <c r="M42" s="11">
        <v>1</v>
      </c>
      <c r="N42" s="9">
        <f>IFERROR((L42-M42)/L42,"0")</f>
        <v>0.93333333333333335</v>
      </c>
      <c r="O42" s="11">
        <v>50000</v>
      </c>
      <c r="P42" s="11">
        <v>10000000</v>
      </c>
      <c r="Q42" s="11">
        <v>20</v>
      </c>
      <c r="R42" s="18">
        <v>0.03</v>
      </c>
      <c r="S42" s="7">
        <f>IFERROR(P42/(((1+R42)^Q42-1)/(R42*(1+R42)^Q42)),"-")</f>
        <v>672157.07596859161</v>
      </c>
      <c r="T42" s="11">
        <v>1000000</v>
      </c>
      <c r="U42" s="7">
        <f>IFERROR(S42+T42, "-")</f>
        <v>1672157.0759685915</v>
      </c>
      <c r="V42" s="11">
        <v>0.8</v>
      </c>
      <c r="W42" s="7">
        <f>IFERROR(I42*K42*O42*365*V42/1000, "-")</f>
        <v>584000</v>
      </c>
      <c r="X42" s="7">
        <f>IFERROR(U42/W42,"0")</f>
        <v>2.86328266432978</v>
      </c>
      <c r="Y42" s="7">
        <f>IFERROR(L42*N42*365*V42*O42/1000,"-")</f>
        <v>204400</v>
      </c>
      <c r="Z42" s="7">
        <f>IFERROR(U42/Y42,"0")</f>
        <v>8.1808076123707991</v>
      </c>
    </row>
    <row r="43" spans="1:26" x14ac:dyDescent="0.3">
      <c r="A43" s="130"/>
      <c r="B43" s="134"/>
      <c r="C43" s="135"/>
      <c r="D43" s="121"/>
      <c r="E43" s="121"/>
      <c r="F43" s="124" t="s">
        <v>43</v>
      </c>
      <c r="G43" s="124"/>
      <c r="H43" s="124"/>
      <c r="I43" s="11">
        <v>40</v>
      </c>
      <c r="J43" s="11">
        <v>10</v>
      </c>
      <c r="K43" s="9">
        <f t="shared" ref="K43:K47" si="32">IFERROR((I43-J43)/I43,"0")</f>
        <v>0.75</v>
      </c>
      <c r="L43" s="11">
        <v>10</v>
      </c>
      <c r="M43" s="11">
        <v>2</v>
      </c>
      <c r="N43" s="9">
        <f t="shared" ref="N43:N47" si="33">IFERROR((L43-M43)/L43,"0")</f>
        <v>0.8</v>
      </c>
      <c r="O43" s="11">
        <v>10000</v>
      </c>
      <c r="P43" s="11">
        <v>2000000</v>
      </c>
      <c r="Q43" s="11">
        <v>20</v>
      </c>
      <c r="R43" s="18">
        <v>0.03</v>
      </c>
      <c r="S43" s="7">
        <f t="shared" ref="S43:S47" si="34">IFERROR(P43/(((1+R43)^Q43-1)/(R43*(1+R43)^Q43)),"-")</f>
        <v>134431.41519371831</v>
      </c>
      <c r="T43" s="11">
        <v>200000</v>
      </c>
      <c r="U43" s="7">
        <f t="shared" ref="U43:U47" si="35">IFERROR(S43+T43, "-")</f>
        <v>334431.41519371828</v>
      </c>
      <c r="V43" s="11">
        <v>0.9</v>
      </c>
      <c r="W43" s="7">
        <f t="shared" ref="W43:W46" si="36">IFERROR(I43*K43*O43*365*V43/1000, "-")</f>
        <v>98550</v>
      </c>
      <c r="X43" s="7">
        <f t="shared" ref="X43:X47" si="37">IFERROR(U43/W43,"0")</f>
        <v>3.3935201947612206</v>
      </c>
      <c r="Y43" s="7">
        <f t="shared" ref="Y43:Y47" si="38">IFERROR(L43*N43*365*V43*O43/1000,"-")</f>
        <v>26280</v>
      </c>
      <c r="Z43" s="7">
        <f t="shared" ref="Z43:Z47" si="39">IFERROR(U43/Y43,"0")</f>
        <v>12.725700730354577</v>
      </c>
    </row>
    <row r="44" spans="1:26" x14ac:dyDescent="0.3">
      <c r="A44" s="130"/>
      <c r="B44" s="134"/>
      <c r="C44" s="135"/>
      <c r="D44" s="121"/>
      <c r="E44" s="121"/>
      <c r="F44" s="124" t="s">
        <v>44</v>
      </c>
      <c r="G44" s="124"/>
      <c r="H44" s="124"/>
      <c r="I44" s="11">
        <v>45</v>
      </c>
      <c r="J44" s="11">
        <v>15</v>
      </c>
      <c r="K44" s="9">
        <f t="shared" si="32"/>
        <v>0.66666666666666663</v>
      </c>
      <c r="L44" s="11">
        <v>18</v>
      </c>
      <c r="M44" s="11">
        <v>1.5</v>
      </c>
      <c r="N44" s="9">
        <f t="shared" si="33"/>
        <v>0.91666666666666663</v>
      </c>
      <c r="O44" s="11">
        <v>8000</v>
      </c>
      <c r="P44" s="11">
        <v>1500000</v>
      </c>
      <c r="Q44" s="11">
        <v>20</v>
      </c>
      <c r="R44" s="18">
        <v>0.03</v>
      </c>
      <c r="S44" s="7">
        <f t="shared" si="34"/>
        <v>100823.56139528874</v>
      </c>
      <c r="T44" s="11">
        <v>180000</v>
      </c>
      <c r="U44" s="7">
        <f t="shared" si="35"/>
        <v>280823.56139528874</v>
      </c>
      <c r="V44" s="11">
        <v>0.75</v>
      </c>
      <c r="W44" s="7">
        <f t="shared" si="36"/>
        <v>65700</v>
      </c>
      <c r="X44" s="7">
        <f t="shared" si="37"/>
        <v>4.2743312236725837</v>
      </c>
      <c r="Y44" s="7">
        <f t="shared" si="38"/>
        <v>36135</v>
      </c>
      <c r="Z44" s="7">
        <f t="shared" si="39"/>
        <v>7.7715113157683335</v>
      </c>
    </row>
    <row r="45" spans="1:26" x14ac:dyDescent="0.3">
      <c r="A45" s="130"/>
      <c r="B45" s="134"/>
      <c r="C45" s="135"/>
      <c r="D45" s="121"/>
      <c r="E45" s="121"/>
      <c r="F45" s="124" t="s">
        <v>45</v>
      </c>
      <c r="G45" s="124"/>
      <c r="H45" s="124"/>
      <c r="I45" s="11">
        <v>30</v>
      </c>
      <c r="J45" s="11">
        <v>10</v>
      </c>
      <c r="K45" s="9">
        <f t="shared" si="32"/>
        <v>0.66666666666666663</v>
      </c>
      <c r="L45" s="11">
        <v>10</v>
      </c>
      <c r="M45" s="11">
        <v>2</v>
      </c>
      <c r="N45" s="9">
        <f t="shared" si="33"/>
        <v>0.8</v>
      </c>
      <c r="O45" s="11">
        <v>20000</v>
      </c>
      <c r="P45" s="11">
        <v>2500000</v>
      </c>
      <c r="Q45" s="11">
        <v>20</v>
      </c>
      <c r="R45" s="18">
        <v>0.03</v>
      </c>
      <c r="S45" s="7">
        <f t="shared" si="34"/>
        <v>168039.2689921479</v>
      </c>
      <c r="T45" s="11">
        <v>250000</v>
      </c>
      <c r="U45" s="7">
        <f t="shared" si="35"/>
        <v>418039.26899214787</v>
      </c>
      <c r="V45" s="11">
        <v>0.6</v>
      </c>
      <c r="W45" s="7">
        <f t="shared" si="36"/>
        <v>87600</v>
      </c>
      <c r="X45" s="7">
        <f t="shared" si="37"/>
        <v>4.7721377738829664</v>
      </c>
      <c r="Y45" s="7">
        <f t="shared" si="38"/>
        <v>35040</v>
      </c>
      <c r="Z45" s="7">
        <f t="shared" si="39"/>
        <v>11.930344434707417</v>
      </c>
    </row>
    <row r="46" spans="1:26" x14ac:dyDescent="0.3">
      <c r="A46" s="130"/>
      <c r="B46" s="134"/>
      <c r="C46" s="135"/>
      <c r="D46" s="121"/>
      <c r="E46" s="121"/>
      <c r="F46" s="124" t="s">
        <v>46</v>
      </c>
      <c r="G46" s="124"/>
      <c r="H46" s="124"/>
      <c r="I46" s="11">
        <v>50</v>
      </c>
      <c r="J46" s="11">
        <v>15</v>
      </c>
      <c r="K46" s="9">
        <f t="shared" si="32"/>
        <v>0.7</v>
      </c>
      <c r="L46" s="11">
        <v>20</v>
      </c>
      <c r="M46" s="11">
        <v>2</v>
      </c>
      <c r="N46" s="9">
        <f t="shared" si="33"/>
        <v>0.9</v>
      </c>
      <c r="O46" s="11">
        <v>20000</v>
      </c>
      <c r="P46" s="11">
        <v>3000000</v>
      </c>
      <c r="Q46" s="11">
        <v>20</v>
      </c>
      <c r="R46" s="18">
        <v>0.03</v>
      </c>
      <c r="S46" s="7">
        <f t="shared" si="34"/>
        <v>201647.12279057747</v>
      </c>
      <c r="T46" s="11">
        <v>300000</v>
      </c>
      <c r="U46" s="7">
        <f t="shared" si="35"/>
        <v>501647.12279057747</v>
      </c>
      <c r="V46" s="11">
        <v>0.9</v>
      </c>
      <c r="W46" s="7">
        <f t="shared" si="36"/>
        <v>229950</v>
      </c>
      <c r="X46" s="7">
        <f t="shared" si="37"/>
        <v>2.1815486966322135</v>
      </c>
      <c r="Y46" s="7">
        <f t="shared" si="38"/>
        <v>118260</v>
      </c>
      <c r="Z46" s="7">
        <f t="shared" si="39"/>
        <v>4.2419002434515258</v>
      </c>
    </row>
    <row r="47" spans="1:26" x14ac:dyDescent="0.3">
      <c r="A47" s="131"/>
      <c r="B47" s="136"/>
      <c r="C47" s="137"/>
      <c r="D47" s="121"/>
      <c r="E47" s="121"/>
      <c r="F47" s="124" t="s">
        <v>28</v>
      </c>
      <c r="G47" s="124"/>
      <c r="H47" s="124"/>
      <c r="I47" s="11"/>
      <c r="J47" s="11"/>
      <c r="K47" s="9" t="str">
        <f t="shared" si="32"/>
        <v>0</v>
      </c>
      <c r="L47" s="11"/>
      <c r="M47" s="11"/>
      <c r="N47" s="9" t="str">
        <f t="shared" si="33"/>
        <v>0</v>
      </c>
      <c r="O47" s="11"/>
      <c r="P47" s="11"/>
      <c r="Q47" s="11"/>
      <c r="R47" s="18"/>
      <c r="S47" s="7" t="str">
        <f t="shared" si="34"/>
        <v>-</v>
      </c>
      <c r="T47" s="11"/>
      <c r="U47" s="7" t="str">
        <f t="shared" si="35"/>
        <v>-</v>
      </c>
      <c r="V47" s="11"/>
      <c r="W47" s="7">
        <f>IFERROR(I47*K47*O47*365*V47/1000, "-")</f>
        <v>0</v>
      </c>
      <c r="X47" s="7" t="str">
        <f t="shared" si="37"/>
        <v>0</v>
      </c>
      <c r="Y47" s="7">
        <f t="shared" si="38"/>
        <v>0</v>
      </c>
      <c r="Z47" s="7" t="str">
        <f t="shared" si="39"/>
        <v>0</v>
      </c>
    </row>
    <row r="48" spans="1:26" x14ac:dyDescent="0.3">
      <c r="A48" s="8" t="s">
        <v>14</v>
      </c>
      <c r="B48" s="138"/>
      <c r="C48" s="139"/>
      <c r="D48" s="24"/>
      <c r="E48" s="24"/>
      <c r="F48" s="24"/>
      <c r="G48" s="24"/>
      <c r="H48" s="24"/>
      <c r="I48" s="23"/>
      <c r="J48" s="23"/>
      <c r="K48" s="25"/>
      <c r="L48" s="23"/>
      <c r="M48" s="23"/>
      <c r="N48" s="25"/>
      <c r="O48" s="26"/>
      <c r="P48" s="23"/>
      <c r="Q48" s="23"/>
      <c r="R48" s="25"/>
      <c r="S48" s="23"/>
      <c r="T48" s="23"/>
      <c r="U48" s="23"/>
      <c r="V48" s="25"/>
      <c r="W48" s="23"/>
      <c r="X48" s="23"/>
      <c r="Y48" s="23"/>
      <c r="Z48" s="23"/>
    </row>
    <row r="49" spans="1:26" x14ac:dyDescent="0.3">
      <c r="A49" s="8" t="s">
        <v>15</v>
      </c>
      <c r="B49" s="138"/>
      <c r="C49" s="139"/>
      <c r="D49" s="24"/>
      <c r="E49" s="24"/>
      <c r="F49" s="24"/>
      <c r="G49" s="24"/>
      <c r="H49" s="24"/>
      <c r="I49" s="23"/>
      <c r="J49" s="23"/>
      <c r="K49" s="25"/>
      <c r="L49" s="23"/>
      <c r="M49" s="23"/>
      <c r="N49" s="25"/>
      <c r="O49" s="26"/>
      <c r="P49" s="23"/>
      <c r="Q49" s="23"/>
      <c r="R49" s="25"/>
      <c r="S49" s="23"/>
      <c r="T49" s="23"/>
      <c r="U49" s="23"/>
      <c r="V49" s="25"/>
      <c r="W49" s="23"/>
      <c r="X49" s="23"/>
      <c r="Y49" s="23"/>
      <c r="Z49" s="23"/>
    </row>
    <row r="50" spans="1:26" x14ac:dyDescent="0.3">
      <c r="A50" s="8" t="s">
        <v>16</v>
      </c>
      <c r="B50" s="138"/>
      <c r="C50" s="139"/>
      <c r="D50" s="24"/>
      <c r="E50" s="24"/>
      <c r="F50" s="24"/>
      <c r="G50" s="24"/>
      <c r="H50" s="24"/>
      <c r="I50" s="23"/>
      <c r="J50" s="23"/>
      <c r="K50" s="25"/>
      <c r="L50" s="23"/>
      <c r="M50" s="23"/>
      <c r="N50" s="25"/>
      <c r="O50" s="26"/>
      <c r="P50" s="23"/>
      <c r="Q50" s="23"/>
      <c r="R50" s="25"/>
      <c r="S50" s="23"/>
      <c r="T50" s="23"/>
      <c r="U50" s="23"/>
      <c r="V50" s="25"/>
      <c r="W50" s="23"/>
      <c r="X50" s="23"/>
      <c r="Y50" s="23"/>
      <c r="Z50" s="23"/>
    </row>
    <row r="51" spans="1:26" x14ac:dyDescent="0.3">
      <c r="A51" s="8" t="s">
        <v>17</v>
      </c>
      <c r="B51" s="138"/>
      <c r="C51" s="139"/>
      <c r="D51" s="24"/>
      <c r="E51" s="24"/>
      <c r="F51" s="24"/>
      <c r="G51" s="24"/>
      <c r="H51" s="24"/>
      <c r="I51" s="23"/>
      <c r="J51" s="23"/>
      <c r="K51" s="25"/>
      <c r="L51" s="23"/>
      <c r="M51" s="23"/>
      <c r="N51" s="25"/>
      <c r="O51" s="26"/>
      <c r="P51" s="23"/>
      <c r="Q51" s="23"/>
      <c r="R51" s="25"/>
      <c r="S51" s="23"/>
      <c r="T51" s="23"/>
      <c r="U51" s="23"/>
      <c r="V51" s="25"/>
      <c r="W51" s="23"/>
      <c r="X51" s="23"/>
      <c r="Y51" s="23"/>
      <c r="Z51" s="23"/>
    </row>
    <row r="52" spans="1:26" ht="28.8" x14ac:dyDescent="0.3">
      <c r="A52" s="8" t="s">
        <v>18</v>
      </c>
      <c r="B52" s="138"/>
      <c r="C52" s="139"/>
      <c r="D52" s="24"/>
      <c r="E52" s="24"/>
      <c r="F52" s="24"/>
      <c r="G52" s="24"/>
      <c r="H52" s="24"/>
      <c r="I52" s="23"/>
      <c r="J52" s="23"/>
      <c r="K52" s="25"/>
      <c r="L52" s="23"/>
      <c r="M52" s="23"/>
      <c r="N52" s="25"/>
      <c r="O52" s="26"/>
      <c r="P52" s="23"/>
      <c r="Q52" s="23"/>
      <c r="R52" s="25"/>
      <c r="S52" s="23"/>
      <c r="T52" s="23"/>
      <c r="U52" s="23"/>
      <c r="V52" s="25"/>
      <c r="W52" s="23"/>
      <c r="X52" s="23"/>
      <c r="Y52" s="23"/>
      <c r="Z52" s="23"/>
    </row>
    <row r="53" spans="1:26" ht="28.8" x14ac:dyDescent="0.3">
      <c r="A53" s="8" t="s">
        <v>19</v>
      </c>
      <c r="B53" s="138"/>
      <c r="C53" s="139"/>
      <c r="D53" s="24"/>
      <c r="E53" s="24"/>
      <c r="F53" s="24"/>
      <c r="G53" s="24"/>
      <c r="H53" s="24"/>
      <c r="I53" s="23"/>
      <c r="J53" s="23"/>
      <c r="K53" s="25"/>
      <c r="L53" s="23"/>
      <c r="M53" s="23"/>
      <c r="N53" s="25"/>
      <c r="O53" s="26"/>
      <c r="P53" s="23"/>
      <c r="Q53" s="23"/>
      <c r="R53" s="25"/>
      <c r="S53" s="23"/>
      <c r="T53" s="23"/>
      <c r="U53" s="23"/>
      <c r="V53" s="25"/>
      <c r="W53" s="23"/>
      <c r="X53" s="23"/>
      <c r="Y53" s="23"/>
      <c r="Z53" s="23"/>
    </row>
    <row r="54" spans="1:26" x14ac:dyDescent="0.3">
      <c r="A54" s="8" t="s">
        <v>20</v>
      </c>
      <c r="B54" s="138"/>
      <c r="C54" s="139"/>
      <c r="D54" s="24"/>
      <c r="E54" s="24"/>
      <c r="F54" s="24"/>
      <c r="G54" s="24"/>
      <c r="H54" s="24"/>
      <c r="I54" s="23"/>
      <c r="J54" s="23"/>
      <c r="K54" s="25"/>
      <c r="L54" s="23"/>
      <c r="M54" s="23"/>
      <c r="N54" s="25"/>
      <c r="O54" s="26"/>
      <c r="P54" s="23"/>
      <c r="Q54" s="23"/>
      <c r="R54" s="25"/>
      <c r="S54" s="23"/>
      <c r="T54" s="23"/>
      <c r="U54" s="23"/>
      <c r="V54" s="25"/>
      <c r="W54" s="23"/>
      <c r="X54" s="23"/>
      <c r="Y54" s="23"/>
      <c r="Z54" s="23"/>
    </row>
    <row r="55" spans="1:26" x14ac:dyDescent="0.3">
      <c r="A55" s="23" t="s">
        <v>56</v>
      </c>
      <c r="B55" s="138"/>
      <c r="C55" s="139"/>
      <c r="D55" s="24"/>
      <c r="E55" s="24"/>
      <c r="F55" s="24"/>
      <c r="G55" s="24"/>
      <c r="H55" s="24"/>
      <c r="I55" s="23"/>
      <c r="J55" s="23"/>
      <c r="K55" s="25"/>
      <c r="L55" s="23"/>
      <c r="M55" s="23"/>
      <c r="N55" s="25"/>
      <c r="O55" s="26"/>
      <c r="P55" s="23"/>
      <c r="Q55" s="23"/>
      <c r="R55" s="25"/>
      <c r="S55" s="23"/>
      <c r="T55" s="23"/>
      <c r="U55" s="23"/>
      <c r="V55" s="25"/>
      <c r="W55" s="23"/>
      <c r="X55" s="23"/>
      <c r="Y55" s="23"/>
      <c r="Z55" s="23"/>
    </row>
  </sheetData>
  <mergeCells count="78">
    <mergeCell ref="B55:C55"/>
    <mergeCell ref="A32:A39"/>
    <mergeCell ref="B32:C39"/>
    <mergeCell ref="A40:A47"/>
    <mergeCell ref="B40:C47"/>
    <mergeCell ref="B48:C48"/>
    <mergeCell ref="B49:C49"/>
    <mergeCell ref="B50:C50"/>
    <mergeCell ref="B51:C51"/>
    <mergeCell ref="B52:C52"/>
    <mergeCell ref="B53:C53"/>
    <mergeCell ref="B54:C54"/>
    <mergeCell ref="D16:D23"/>
    <mergeCell ref="E16:E23"/>
    <mergeCell ref="F17:H17"/>
    <mergeCell ref="F18:H18"/>
    <mergeCell ref="F19:H19"/>
    <mergeCell ref="F20:H20"/>
    <mergeCell ref="F21:H21"/>
    <mergeCell ref="F22:H22"/>
    <mergeCell ref="F23:H23"/>
    <mergeCell ref="A8:A15"/>
    <mergeCell ref="B8:C15"/>
    <mergeCell ref="A16:A23"/>
    <mergeCell ref="B16:C23"/>
    <mergeCell ref="A24:A31"/>
    <mergeCell ref="B24:C31"/>
    <mergeCell ref="F47:H47"/>
    <mergeCell ref="F39:H39"/>
    <mergeCell ref="D40:D47"/>
    <mergeCell ref="E40:E47"/>
    <mergeCell ref="F41:H41"/>
    <mergeCell ref="F42:H42"/>
    <mergeCell ref="F43:H43"/>
    <mergeCell ref="F44:H44"/>
    <mergeCell ref="F45:H45"/>
    <mergeCell ref="F46:H46"/>
    <mergeCell ref="F31:H31"/>
    <mergeCell ref="D32:D39"/>
    <mergeCell ref="E32:E39"/>
    <mergeCell ref="F33:H33"/>
    <mergeCell ref="F34:H34"/>
    <mergeCell ref="F35:H35"/>
    <mergeCell ref="F36:H36"/>
    <mergeCell ref="F37:H37"/>
    <mergeCell ref="F38:H38"/>
    <mergeCell ref="D24:D31"/>
    <mergeCell ref="E24:E31"/>
    <mergeCell ref="F25:H25"/>
    <mergeCell ref="F26:H26"/>
    <mergeCell ref="F27:H27"/>
    <mergeCell ref="F28:H28"/>
    <mergeCell ref="F29:H29"/>
    <mergeCell ref="O6:Z6"/>
    <mergeCell ref="F30:H30"/>
    <mergeCell ref="F15:H15"/>
    <mergeCell ref="F9:H9"/>
    <mergeCell ref="F10:H10"/>
    <mergeCell ref="F11:H11"/>
    <mergeCell ref="F12:H12"/>
    <mergeCell ref="F13:H13"/>
    <mergeCell ref="F14:H14"/>
    <mergeCell ref="D8:D15"/>
    <mergeCell ref="E8:E15"/>
    <mergeCell ref="A5:E5"/>
    <mergeCell ref="F5:H5"/>
    <mergeCell ref="I5:Z5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L6:M6"/>
    <mergeCell ref="N6:N7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tabSelected="1" topLeftCell="E1" zoomScale="85" zoomScaleNormal="85" workbookViewId="0">
      <selection activeCell="U14" sqref="U14"/>
    </sheetView>
  </sheetViews>
  <sheetFormatPr defaultRowHeight="14.4" x14ac:dyDescent="0.3"/>
  <cols>
    <col min="1" max="2" width="30.44140625" customWidth="1"/>
    <col min="3" max="7" width="21.6640625" customWidth="1"/>
    <col min="11" max="11" width="28.6640625" customWidth="1"/>
  </cols>
  <sheetData>
    <row r="1" spans="1:7" x14ac:dyDescent="0.3">
      <c r="A1" t="s">
        <v>149</v>
      </c>
    </row>
    <row r="2" spans="1:7" x14ac:dyDescent="0.3">
      <c r="C2" s="65"/>
      <c r="D2" s="65"/>
      <c r="E2" s="65"/>
      <c r="F2" s="65"/>
      <c r="G2" s="65"/>
    </row>
    <row r="3" spans="1:7" x14ac:dyDescent="0.3">
      <c r="A3" s="57" t="s">
        <v>132</v>
      </c>
      <c r="B3" s="57"/>
    </row>
    <row r="4" spans="1:7" ht="15" customHeight="1" x14ac:dyDescent="0.3">
      <c r="A4" s="147"/>
      <c r="B4" s="145" t="s">
        <v>151</v>
      </c>
      <c r="C4" s="145" t="s">
        <v>142</v>
      </c>
      <c r="D4" s="145" t="s">
        <v>150</v>
      </c>
      <c r="E4" s="145" t="s">
        <v>141</v>
      </c>
      <c r="F4" s="145" t="s">
        <v>140</v>
      </c>
      <c r="G4" s="145" t="s">
        <v>143</v>
      </c>
    </row>
    <row r="5" spans="1:7" ht="18.75" customHeight="1" x14ac:dyDescent="0.3">
      <c r="A5" s="148"/>
      <c r="B5" s="146"/>
      <c r="C5" s="146"/>
      <c r="D5" s="146"/>
      <c r="E5" s="146"/>
      <c r="F5" s="146"/>
      <c r="G5" s="146"/>
    </row>
    <row r="6" spans="1:7" x14ac:dyDescent="0.3">
      <c r="A6" s="58" t="s">
        <v>133</v>
      </c>
      <c r="B6" s="64">
        <v>123</v>
      </c>
      <c r="C6" s="64">
        <v>236</v>
      </c>
      <c r="D6" s="64">
        <v>71</v>
      </c>
      <c r="E6" s="64">
        <v>618</v>
      </c>
      <c r="F6" s="64">
        <v>427</v>
      </c>
      <c r="G6" s="64">
        <v>103</v>
      </c>
    </row>
    <row r="7" spans="1:7" x14ac:dyDescent="0.3">
      <c r="A7" s="58" t="s">
        <v>154</v>
      </c>
      <c r="B7" s="64">
        <v>120</v>
      </c>
      <c r="C7" s="64">
        <v>240</v>
      </c>
      <c r="D7" s="65">
        <v>70</v>
      </c>
      <c r="E7" s="64">
        <v>620</v>
      </c>
      <c r="F7" s="64">
        <v>430</v>
      </c>
      <c r="G7" s="64">
        <v>100</v>
      </c>
    </row>
    <row r="8" spans="1:7" x14ac:dyDescent="0.3">
      <c r="A8" s="58" t="s">
        <v>161</v>
      </c>
      <c r="B8" s="76">
        <v>2.6</v>
      </c>
      <c r="C8" s="76">
        <v>3.3</v>
      </c>
      <c r="D8" s="76">
        <v>6.43</v>
      </c>
      <c r="E8" s="76">
        <v>6.82</v>
      </c>
      <c r="F8" s="76">
        <v>7.04</v>
      </c>
      <c r="G8" s="76">
        <v>48.18</v>
      </c>
    </row>
    <row r="9" spans="1:7" x14ac:dyDescent="0.3">
      <c r="A9" s="71" t="s">
        <v>155</v>
      </c>
      <c r="B9" s="73">
        <f>GCD(B7:G7)</f>
        <v>10</v>
      </c>
      <c r="C9" s="70"/>
      <c r="D9" s="70"/>
      <c r="E9" s="70"/>
      <c r="F9" s="70"/>
      <c r="G9" s="70"/>
    </row>
    <row r="10" spans="1:7" ht="15" customHeight="1" x14ac:dyDescent="0.3">
      <c r="A10" s="71" t="s">
        <v>153</v>
      </c>
      <c r="B10" s="72">
        <f>+B7</f>
        <v>120</v>
      </c>
      <c r="C10" s="70">
        <f>+B7+C7</f>
        <v>360</v>
      </c>
      <c r="D10" s="70">
        <f>+D7+C10</f>
        <v>430</v>
      </c>
      <c r="E10" s="70">
        <f t="shared" ref="E10:G10" si="0">+E7+D10</f>
        <v>1050</v>
      </c>
      <c r="F10" s="70">
        <f t="shared" si="0"/>
        <v>1480</v>
      </c>
      <c r="G10" s="70">
        <f t="shared" si="0"/>
        <v>1580</v>
      </c>
    </row>
    <row r="11" spans="1:7" x14ac:dyDescent="0.3">
      <c r="A11" s="68"/>
      <c r="B11" s="72">
        <f>+B6</f>
        <v>123</v>
      </c>
      <c r="C11" s="70">
        <f>+B11+C6</f>
        <v>359</v>
      </c>
      <c r="D11" s="70">
        <f t="shared" ref="D11:G11" si="1">+C11+D6</f>
        <v>430</v>
      </c>
      <c r="E11" s="70">
        <f t="shared" si="1"/>
        <v>1048</v>
      </c>
      <c r="F11" s="70">
        <f t="shared" si="1"/>
        <v>1475</v>
      </c>
      <c r="G11" s="70">
        <f t="shared" si="1"/>
        <v>1578</v>
      </c>
    </row>
    <row r="12" spans="1:7" x14ac:dyDescent="0.3">
      <c r="D12" s="67"/>
      <c r="E12" s="67"/>
      <c r="F12" s="67"/>
      <c r="G12" s="67"/>
    </row>
    <row r="13" spans="1:7" x14ac:dyDescent="0.3">
      <c r="A13" s="57" t="s">
        <v>134</v>
      </c>
      <c r="B13" s="57"/>
      <c r="C13" s="67"/>
    </row>
    <row r="14" spans="1:7" x14ac:dyDescent="0.3">
      <c r="A14" s="140"/>
      <c r="B14" s="69"/>
      <c r="C14" s="142" t="s">
        <v>152</v>
      </c>
      <c r="D14" s="142"/>
      <c r="E14" s="142"/>
      <c r="F14" s="142"/>
      <c r="G14" s="142"/>
    </row>
    <row r="15" spans="1:7" ht="15" customHeight="1" x14ac:dyDescent="0.3">
      <c r="A15" s="141"/>
      <c r="B15" s="143" t="s">
        <v>151</v>
      </c>
      <c r="C15" s="143" t="s">
        <v>142</v>
      </c>
      <c r="D15" s="143" t="s">
        <v>150</v>
      </c>
      <c r="E15" s="143" t="s">
        <v>141</v>
      </c>
      <c r="F15" s="143" t="s">
        <v>140</v>
      </c>
      <c r="G15" s="143" t="s">
        <v>143</v>
      </c>
    </row>
    <row r="16" spans="1:7" ht="21.75" customHeight="1" x14ac:dyDescent="0.3">
      <c r="A16" s="59" t="s">
        <v>135</v>
      </c>
      <c r="B16" s="144"/>
      <c r="C16" s="144"/>
      <c r="D16" s="144"/>
      <c r="E16" s="144"/>
      <c r="F16" s="144"/>
      <c r="G16" s="144"/>
    </row>
    <row r="17" spans="1:7" x14ac:dyDescent="0.3">
      <c r="A17" s="66">
        <f>+$B$9</f>
        <v>10</v>
      </c>
      <c r="B17" s="77">
        <v>2.6</v>
      </c>
      <c r="C17" s="74"/>
      <c r="D17" s="66"/>
      <c r="E17" s="66"/>
      <c r="F17" s="66"/>
      <c r="G17" s="66"/>
    </row>
    <row r="18" spans="1:7" x14ac:dyDescent="0.3">
      <c r="A18" s="66">
        <f>+A17+$B$9</f>
        <v>20</v>
      </c>
      <c r="B18" s="77">
        <v>2.6</v>
      </c>
      <c r="C18" s="66"/>
      <c r="D18" s="66"/>
      <c r="E18" s="66"/>
      <c r="F18" s="66"/>
      <c r="G18" s="66"/>
    </row>
    <row r="19" spans="1:7" x14ac:dyDescent="0.3">
      <c r="A19" s="66">
        <f t="shared" ref="A19:A82" si="2">+A18+$B$9</f>
        <v>30</v>
      </c>
      <c r="B19" s="77">
        <v>2.6</v>
      </c>
      <c r="C19" s="66"/>
      <c r="D19" s="66"/>
      <c r="E19" s="66"/>
      <c r="F19" s="66"/>
      <c r="G19" s="66"/>
    </row>
    <row r="20" spans="1:7" x14ac:dyDescent="0.3">
      <c r="A20" s="66">
        <f t="shared" si="2"/>
        <v>40</v>
      </c>
      <c r="B20" s="77">
        <v>2.6</v>
      </c>
      <c r="C20" s="66"/>
      <c r="D20" s="66"/>
      <c r="E20" s="66"/>
      <c r="F20" s="66"/>
      <c r="G20" s="66"/>
    </row>
    <row r="21" spans="1:7" x14ac:dyDescent="0.3">
      <c r="A21" s="66">
        <f t="shared" si="2"/>
        <v>50</v>
      </c>
      <c r="B21" s="77">
        <v>2.6</v>
      </c>
      <c r="C21" s="66"/>
      <c r="D21" s="66"/>
      <c r="E21" s="66"/>
      <c r="F21" s="66"/>
      <c r="G21" s="66"/>
    </row>
    <row r="22" spans="1:7" x14ac:dyDescent="0.3">
      <c r="A22" s="66">
        <f t="shared" si="2"/>
        <v>60</v>
      </c>
      <c r="B22" s="77">
        <v>2.6</v>
      </c>
      <c r="C22" s="66"/>
      <c r="D22" s="66"/>
      <c r="E22" s="66"/>
      <c r="F22" s="66"/>
      <c r="G22" s="66"/>
    </row>
    <row r="23" spans="1:7" x14ac:dyDescent="0.3">
      <c r="A23" s="66">
        <f t="shared" si="2"/>
        <v>70</v>
      </c>
      <c r="B23" s="77">
        <v>2.6</v>
      </c>
      <c r="C23" s="66"/>
      <c r="D23" s="66"/>
      <c r="E23" s="66"/>
      <c r="F23" s="66"/>
      <c r="G23" s="66"/>
    </row>
    <row r="24" spans="1:7" x14ac:dyDescent="0.3">
      <c r="A24" s="66">
        <f t="shared" si="2"/>
        <v>80</v>
      </c>
      <c r="B24" s="77">
        <v>2.6</v>
      </c>
      <c r="C24" s="66"/>
      <c r="D24" s="66"/>
      <c r="E24" s="66"/>
      <c r="F24" s="66"/>
      <c r="G24" s="66"/>
    </row>
    <row r="25" spans="1:7" x14ac:dyDescent="0.3">
      <c r="A25" s="66">
        <f t="shared" si="2"/>
        <v>90</v>
      </c>
      <c r="B25" s="77">
        <v>2.6</v>
      </c>
      <c r="C25" s="66"/>
      <c r="D25" s="66"/>
      <c r="E25" s="66"/>
      <c r="F25" s="66"/>
      <c r="G25" s="66"/>
    </row>
    <row r="26" spans="1:7" x14ac:dyDescent="0.3">
      <c r="A26" s="66">
        <f t="shared" si="2"/>
        <v>100</v>
      </c>
      <c r="B26" s="77">
        <v>2.6</v>
      </c>
      <c r="C26" s="66"/>
      <c r="D26" s="66"/>
      <c r="E26" s="66"/>
      <c r="F26" s="66"/>
      <c r="G26" s="66"/>
    </row>
    <row r="27" spans="1:7" x14ac:dyDescent="0.3">
      <c r="A27" s="66">
        <f t="shared" si="2"/>
        <v>110</v>
      </c>
      <c r="B27" s="77">
        <v>2.6</v>
      </c>
      <c r="C27" s="66"/>
      <c r="D27" s="66"/>
      <c r="E27" s="66"/>
      <c r="F27" s="66"/>
      <c r="G27" s="66"/>
    </row>
    <row r="28" spans="1:7" x14ac:dyDescent="0.3">
      <c r="A28" s="66">
        <f t="shared" si="2"/>
        <v>120</v>
      </c>
      <c r="B28" s="77">
        <v>2.6</v>
      </c>
      <c r="C28" s="66"/>
      <c r="D28" s="66"/>
      <c r="E28" s="66"/>
      <c r="F28" s="66"/>
      <c r="G28" s="66"/>
    </row>
    <row r="29" spans="1:7" x14ac:dyDescent="0.3">
      <c r="A29" s="66">
        <f t="shared" si="2"/>
        <v>130</v>
      </c>
      <c r="B29" s="77"/>
      <c r="C29" s="77">
        <v>3.3</v>
      </c>
      <c r="D29" s="66"/>
      <c r="E29" s="66"/>
      <c r="F29" s="66"/>
      <c r="G29" s="66"/>
    </row>
    <row r="30" spans="1:7" x14ac:dyDescent="0.3">
      <c r="A30" s="66">
        <f t="shared" si="2"/>
        <v>140</v>
      </c>
      <c r="B30" s="77"/>
      <c r="C30" s="77">
        <v>3.3</v>
      </c>
      <c r="D30" s="66"/>
      <c r="E30" s="66"/>
      <c r="F30" s="66"/>
      <c r="G30" s="66"/>
    </row>
    <row r="31" spans="1:7" x14ac:dyDescent="0.3">
      <c r="A31" s="66">
        <f t="shared" si="2"/>
        <v>150</v>
      </c>
      <c r="B31" s="77"/>
      <c r="C31" s="77">
        <v>3.3</v>
      </c>
      <c r="D31" s="66"/>
      <c r="E31" s="66"/>
      <c r="F31" s="66"/>
      <c r="G31" s="66"/>
    </row>
    <row r="32" spans="1:7" x14ac:dyDescent="0.3">
      <c r="A32" s="66">
        <f t="shared" si="2"/>
        <v>160</v>
      </c>
      <c r="B32" s="77"/>
      <c r="C32" s="77">
        <v>3.3</v>
      </c>
      <c r="D32" s="66"/>
      <c r="E32" s="66"/>
      <c r="F32" s="66"/>
      <c r="G32" s="66"/>
    </row>
    <row r="33" spans="1:7" x14ac:dyDescent="0.3">
      <c r="A33" s="66">
        <f t="shared" si="2"/>
        <v>170</v>
      </c>
      <c r="B33" s="77"/>
      <c r="C33" s="77">
        <v>3.3</v>
      </c>
      <c r="D33" s="66"/>
      <c r="E33" s="66"/>
      <c r="F33" s="66"/>
      <c r="G33" s="66"/>
    </row>
    <row r="34" spans="1:7" x14ac:dyDescent="0.3">
      <c r="A34" s="66">
        <f t="shared" si="2"/>
        <v>180</v>
      </c>
      <c r="B34" s="77"/>
      <c r="C34" s="77">
        <v>3.3</v>
      </c>
      <c r="D34" s="66"/>
      <c r="E34" s="66"/>
      <c r="F34" s="66"/>
      <c r="G34" s="66"/>
    </row>
    <row r="35" spans="1:7" x14ac:dyDescent="0.3">
      <c r="A35" s="66">
        <f t="shared" si="2"/>
        <v>190</v>
      </c>
      <c r="B35" s="77"/>
      <c r="C35" s="77">
        <v>3.3</v>
      </c>
      <c r="D35" s="66"/>
      <c r="E35" s="66"/>
      <c r="F35" s="66"/>
      <c r="G35" s="66"/>
    </row>
    <row r="36" spans="1:7" x14ac:dyDescent="0.3">
      <c r="A36" s="66">
        <f t="shared" si="2"/>
        <v>200</v>
      </c>
      <c r="B36" s="77"/>
      <c r="C36" s="77">
        <v>3.3</v>
      </c>
      <c r="D36" s="66"/>
      <c r="E36" s="66"/>
      <c r="F36" s="66"/>
      <c r="G36" s="66"/>
    </row>
    <row r="37" spans="1:7" x14ac:dyDescent="0.3">
      <c r="A37" s="66">
        <f t="shared" si="2"/>
        <v>210</v>
      </c>
      <c r="B37" s="77"/>
      <c r="C37" s="77">
        <v>3.3</v>
      </c>
      <c r="D37" s="66"/>
      <c r="E37" s="66"/>
      <c r="F37" s="66"/>
      <c r="G37" s="66"/>
    </row>
    <row r="38" spans="1:7" x14ac:dyDescent="0.3">
      <c r="A38" s="66">
        <f t="shared" si="2"/>
        <v>220</v>
      </c>
      <c r="B38" s="77"/>
      <c r="C38" s="77">
        <v>3.3</v>
      </c>
      <c r="D38" s="66"/>
      <c r="E38" s="66"/>
      <c r="F38" s="66"/>
      <c r="G38" s="66"/>
    </row>
    <row r="39" spans="1:7" x14ac:dyDescent="0.3">
      <c r="A39" s="66">
        <f t="shared" si="2"/>
        <v>230</v>
      </c>
      <c r="B39" s="77"/>
      <c r="C39" s="77">
        <v>3.3</v>
      </c>
      <c r="D39" s="66"/>
      <c r="E39" s="66"/>
      <c r="F39" s="66"/>
      <c r="G39" s="66"/>
    </row>
    <row r="40" spans="1:7" x14ac:dyDescent="0.3">
      <c r="A40" s="66">
        <f t="shared" si="2"/>
        <v>240</v>
      </c>
      <c r="B40" s="77"/>
      <c r="C40" s="77">
        <v>3.3</v>
      </c>
      <c r="D40" s="66"/>
      <c r="E40" s="66"/>
      <c r="F40" s="66"/>
      <c r="G40" s="66"/>
    </row>
    <row r="41" spans="1:7" x14ac:dyDescent="0.3">
      <c r="A41" s="66">
        <f t="shared" si="2"/>
        <v>250</v>
      </c>
      <c r="B41" s="77"/>
      <c r="C41" s="77">
        <v>3.3</v>
      </c>
      <c r="D41" s="66"/>
      <c r="E41" s="66"/>
      <c r="F41" s="66"/>
      <c r="G41" s="66"/>
    </row>
    <row r="42" spans="1:7" x14ac:dyDescent="0.3">
      <c r="A42" s="66">
        <f t="shared" si="2"/>
        <v>260</v>
      </c>
      <c r="B42" s="77"/>
      <c r="C42" s="77">
        <v>3.3</v>
      </c>
      <c r="D42" s="66"/>
      <c r="E42" s="66"/>
      <c r="F42" s="66"/>
      <c r="G42" s="66"/>
    </row>
    <row r="43" spans="1:7" x14ac:dyDescent="0.3">
      <c r="A43" s="66">
        <f t="shared" si="2"/>
        <v>270</v>
      </c>
      <c r="B43" s="77"/>
      <c r="C43" s="77">
        <v>3.3</v>
      </c>
      <c r="D43" s="66"/>
      <c r="E43" s="66"/>
      <c r="F43" s="66"/>
      <c r="G43" s="66"/>
    </row>
    <row r="44" spans="1:7" x14ac:dyDescent="0.3">
      <c r="A44" s="66">
        <f t="shared" si="2"/>
        <v>280</v>
      </c>
      <c r="B44" s="77"/>
      <c r="C44" s="77">
        <v>3.3</v>
      </c>
      <c r="D44" s="66"/>
      <c r="E44" s="66"/>
      <c r="F44" s="66"/>
      <c r="G44" s="66"/>
    </row>
    <row r="45" spans="1:7" x14ac:dyDescent="0.3">
      <c r="A45" s="66">
        <f t="shared" si="2"/>
        <v>290</v>
      </c>
      <c r="B45" s="77"/>
      <c r="C45" s="77">
        <v>3.3</v>
      </c>
      <c r="D45" s="66"/>
      <c r="E45" s="66"/>
      <c r="F45" s="66"/>
      <c r="G45" s="66"/>
    </row>
    <row r="46" spans="1:7" x14ac:dyDescent="0.3">
      <c r="A46" s="66">
        <f t="shared" si="2"/>
        <v>300</v>
      </c>
      <c r="B46" s="77"/>
      <c r="C46" s="77">
        <v>3.3</v>
      </c>
      <c r="D46" s="66"/>
      <c r="E46" s="66"/>
      <c r="F46" s="66"/>
      <c r="G46" s="66"/>
    </row>
    <row r="47" spans="1:7" x14ac:dyDescent="0.3">
      <c r="A47" s="66">
        <f t="shared" si="2"/>
        <v>310</v>
      </c>
      <c r="B47" s="77"/>
      <c r="C47" s="77">
        <v>3.3</v>
      </c>
      <c r="D47" s="66"/>
      <c r="E47" s="66"/>
      <c r="F47" s="66"/>
      <c r="G47" s="66"/>
    </row>
    <row r="48" spans="1:7" x14ac:dyDescent="0.3">
      <c r="A48" s="66">
        <f t="shared" si="2"/>
        <v>320</v>
      </c>
      <c r="B48" s="77"/>
      <c r="C48" s="77">
        <v>3.3</v>
      </c>
      <c r="D48" s="66"/>
      <c r="E48" s="66"/>
      <c r="F48" s="66"/>
      <c r="G48" s="66"/>
    </row>
    <row r="49" spans="1:7" x14ac:dyDescent="0.3">
      <c r="A49" s="66">
        <f t="shared" si="2"/>
        <v>330</v>
      </c>
      <c r="B49" s="77"/>
      <c r="C49" s="77">
        <v>3.3</v>
      </c>
      <c r="D49" s="66"/>
      <c r="E49" s="66"/>
      <c r="F49" s="66"/>
      <c r="G49" s="66"/>
    </row>
    <row r="50" spans="1:7" x14ac:dyDescent="0.3">
      <c r="A50" s="66">
        <f t="shared" si="2"/>
        <v>340</v>
      </c>
      <c r="B50" s="77"/>
      <c r="C50" s="77">
        <v>3.3</v>
      </c>
      <c r="D50" s="66"/>
      <c r="E50" s="66"/>
      <c r="F50" s="66"/>
      <c r="G50" s="66"/>
    </row>
    <row r="51" spans="1:7" x14ac:dyDescent="0.3">
      <c r="A51" s="66">
        <f t="shared" si="2"/>
        <v>350</v>
      </c>
      <c r="B51" s="77"/>
      <c r="C51" s="77">
        <v>3.3</v>
      </c>
      <c r="D51" s="66"/>
      <c r="E51" s="66"/>
      <c r="F51" s="66"/>
      <c r="G51" s="66"/>
    </row>
    <row r="52" spans="1:7" x14ac:dyDescent="0.3">
      <c r="A52" s="66">
        <f t="shared" si="2"/>
        <v>360</v>
      </c>
      <c r="B52" s="77"/>
      <c r="C52" s="77">
        <v>3.3</v>
      </c>
      <c r="D52" s="66"/>
      <c r="E52" s="66"/>
      <c r="F52" s="66"/>
      <c r="G52" s="66"/>
    </row>
    <row r="53" spans="1:7" x14ac:dyDescent="0.3">
      <c r="A53" s="66">
        <f t="shared" si="2"/>
        <v>370</v>
      </c>
      <c r="B53" s="77"/>
      <c r="C53" s="77"/>
      <c r="D53" s="78">
        <v>6.43</v>
      </c>
      <c r="E53" s="66"/>
      <c r="F53" s="66"/>
      <c r="G53" s="66"/>
    </row>
    <row r="54" spans="1:7" x14ac:dyDescent="0.3">
      <c r="A54" s="66">
        <f t="shared" si="2"/>
        <v>380</v>
      </c>
      <c r="B54" s="77"/>
      <c r="C54" s="77"/>
      <c r="D54" s="78">
        <v>6.43</v>
      </c>
      <c r="E54" s="66"/>
      <c r="F54" s="66"/>
      <c r="G54" s="66"/>
    </row>
    <row r="55" spans="1:7" x14ac:dyDescent="0.3">
      <c r="A55" s="66">
        <f t="shared" si="2"/>
        <v>390</v>
      </c>
      <c r="B55" s="77"/>
      <c r="C55" s="77"/>
      <c r="D55" s="78">
        <v>6.43</v>
      </c>
      <c r="E55" s="66"/>
      <c r="F55" s="66"/>
      <c r="G55" s="66"/>
    </row>
    <row r="56" spans="1:7" x14ac:dyDescent="0.3">
      <c r="A56" s="66">
        <f t="shared" si="2"/>
        <v>400</v>
      </c>
      <c r="B56" s="77"/>
      <c r="C56" s="77"/>
      <c r="D56" s="78">
        <v>6.43</v>
      </c>
      <c r="E56" s="66"/>
      <c r="F56" s="66"/>
      <c r="G56" s="66"/>
    </row>
    <row r="57" spans="1:7" x14ac:dyDescent="0.3">
      <c r="A57" s="66">
        <f t="shared" si="2"/>
        <v>410</v>
      </c>
      <c r="B57" s="77"/>
      <c r="C57" s="77"/>
      <c r="D57" s="78">
        <v>6.43</v>
      </c>
      <c r="E57" s="66"/>
      <c r="F57" s="66"/>
      <c r="G57" s="66"/>
    </row>
    <row r="58" spans="1:7" x14ac:dyDescent="0.3">
      <c r="A58" s="66">
        <f t="shared" si="2"/>
        <v>420</v>
      </c>
      <c r="B58" s="77"/>
      <c r="C58" s="77"/>
      <c r="D58" s="78">
        <v>6.43</v>
      </c>
      <c r="E58" s="66"/>
      <c r="F58" s="66"/>
      <c r="G58" s="66"/>
    </row>
    <row r="59" spans="1:7" x14ac:dyDescent="0.3">
      <c r="A59" s="66">
        <f t="shared" si="2"/>
        <v>430</v>
      </c>
      <c r="B59" s="77"/>
      <c r="C59" s="77"/>
      <c r="D59" s="78">
        <v>6.43</v>
      </c>
      <c r="E59" s="66"/>
      <c r="F59" s="66"/>
      <c r="G59" s="66"/>
    </row>
    <row r="60" spans="1:7" x14ac:dyDescent="0.3">
      <c r="A60" s="66">
        <f t="shared" si="2"/>
        <v>440</v>
      </c>
      <c r="B60" s="77"/>
      <c r="C60" s="77"/>
      <c r="D60" s="66"/>
      <c r="E60" s="77">
        <v>6.82</v>
      </c>
      <c r="F60" s="66"/>
      <c r="G60" s="66"/>
    </row>
    <row r="61" spans="1:7" x14ac:dyDescent="0.3">
      <c r="A61" s="66">
        <f t="shared" si="2"/>
        <v>450</v>
      </c>
      <c r="B61" s="77"/>
      <c r="C61" s="77"/>
      <c r="D61" s="66"/>
      <c r="E61" s="77">
        <v>6.82</v>
      </c>
      <c r="F61" s="66"/>
      <c r="G61" s="66"/>
    </row>
    <row r="62" spans="1:7" x14ac:dyDescent="0.3">
      <c r="A62" s="66">
        <f t="shared" si="2"/>
        <v>460</v>
      </c>
      <c r="B62" s="77"/>
      <c r="C62" s="77"/>
      <c r="D62" s="66"/>
      <c r="E62" s="77">
        <v>6.82</v>
      </c>
      <c r="F62" s="66"/>
      <c r="G62" s="66"/>
    </row>
    <row r="63" spans="1:7" x14ac:dyDescent="0.3">
      <c r="A63" s="66">
        <f t="shared" si="2"/>
        <v>470</v>
      </c>
      <c r="B63" s="77"/>
      <c r="C63" s="66"/>
      <c r="D63" s="66"/>
      <c r="E63" s="77">
        <v>6.82</v>
      </c>
      <c r="F63" s="66"/>
      <c r="G63" s="66"/>
    </row>
    <row r="64" spans="1:7" x14ac:dyDescent="0.3">
      <c r="A64" s="66">
        <f t="shared" si="2"/>
        <v>480</v>
      </c>
      <c r="B64" s="77"/>
      <c r="C64" s="66"/>
      <c r="D64" s="66"/>
      <c r="E64" s="77">
        <v>6.82</v>
      </c>
      <c r="F64" s="66"/>
      <c r="G64" s="66"/>
    </row>
    <row r="65" spans="1:7" x14ac:dyDescent="0.3">
      <c r="A65" s="66">
        <f t="shared" si="2"/>
        <v>490</v>
      </c>
      <c r="B65" s="77"/>
      <c r="C65" s="66"/>
      <c r="D65" s="66"/>
      <c r="E65" s="77">
        <v>6.82</v>
      </c>
      <c r="F65" s="66"/>
      <c r="G65" s="66"/>
    </row>
    <row r="66" spans="1:7" x14ac:dyDescent="0.3">
      <c r="A66" s="66">
        <f t="shared" si="2"/>
        <v>500</v>
      </c>
      <c r="B66" s="77"/>
      <c r="C66" s="66"/>
      <c r="D66" s="66"/>
      <c r="E66" s="77">
        <v>6.82</v>
      </c>
      <c r="F66" s="66"/>
      <c r="G66" s="66"/>
    </row>
    <row r="67" spans="1:7" x14ac:dyDescent="0.3">
      <c r="A67" s="66">
        <f t="shared" si="2"/>
        <v>510</v>
      </c>
      <c r="B67" s="77"/>
      <c r="C67" s="66"/>
      <c r="D67" s="66"/>
      <c r="E67" s="77">
        <v>6.82</v>
      </c>
      <c r="F67" s="66"/>
      <c r="G67" s="66"/>
    </row>
    <row r="68" spans="1:7" x14ac:dyDescent="0.3">
      <c r="A68" s="66">
        <f t="shared" si="2"/>
        <v>520</v>
      </c>
      <c r="B68" s="77"/>
      <c r="C68" s="59"/>
      <c r="D68" s="66"/>
      <c r="E68" s="77">
        <v>6.82</v>
      </c>
      <c r="F68" s="66"/>
      <c r="G68" s="66"/>
    </row>
    <row r="69" spans="1:7" x14ac:dyDescent="0.3">
      <c r="A69" s="66">
        <f t="shared" si="2"/>
        <v>530</v>
      </c>
      <c r="B69" s="77"/>
      <c r="C69" s="59"/>
      <c r="D69" s="66"/>
      <c r="E69" s="77">
        <v>6.82</v>
      </c>
      <c r="F69" s="66"/>
      <c r="G69" s="66"/>
    </row>
    <row r="70" spans="1:7" x14ac:dyDescent="0.3">
      <c r="A70" s="66">
        <f t="shared" si="2"/>
        <v>540</v>
      </c>
      <c r="B70" s="77"/>
      <c r="C70" s="59"/>
      <c r="D70" s="66"/>
      <c r="E70" s="77">
        <v>6.82</v>
      </c>
      <c r="F70" s="66"/>
      <c r="G70" s="66"/>
    </row>
    <row r="71" spans="1:7" x14ac:dyDescent="0.3">
      <c r="A71" s="66">
        <f t="shared" si="2"/>
        <v>550</v>
      </c>
      <c r="B71" s="77"/>
      <c r="C71" s="59"/>
      <c r="D71" s="66"/>
      <c r="E71" s="77">
        <v>6.82</v>
      </c>
      <c r="F71" s="66"/>
      <c r="G71" s="66"/>
    </row>
    <row r="72" spans="1:7" x14ac:dyDescent="0.3">
      <c r="A72" s="66">
        <f t="shared" si="2"/>
        <v>560</v>
      </c>
      <c r="B72" s="77"/>
      <c r="C72" s="59"/>
      <c r="D72" s="66"/>
      <c r="E72" s="77">
        <v>6.82</v>
      </c>
      <c r="F72" s="66"/>
      <c r="G72" s="66"/>
    </row>
    <row r="73" spans="1:7" x14ac:dyDescent="0.3">
      <c r="A73" s="66">
        <f t="shared" si="2"/>
        <v>570</v>
      </c>
      <c r="B73" s="77"/>
      <c r="C73" s="59"/>
      <c r="D73" s="66"/>
      <c r="E73" s="77">
        <v>6.82</v>
      </c>
      <c r="F73" s="66"/>
      <c r="G73" s="66"/>
    </row>
    <row r="74" spans="1:7" x14ac:dyDescent="0.3">
      <c r="A74" s="66">
        <f t="shared" si="2"/>
        <v>580</v>
      </c>
      <c r="B74" s="77"/>
      <c r="C74" s="59"/>
      <c r="D74" s="66"/>
      <c r="E74" s="77">
        <v>6.82</v>
      </c>
      <c r="F74" s="66"/>
      <c r="G74" s="66"/>
    </row>
    <row r="75" spans="1:7" x14ac:dyDescent="0.3">
      <c r="A75" s="66">
        <f t="shared" si="2"/>
        <v>590</v>
      </c>
      <c r="B75" s="77"/>
      <c r="C75" s="59"/>
      <c r="D75" s="66"/>
      <c r="E75" s="77">
        <v>6.82</v>
      </c>
      <c r="F75" s="66"/>
      <c r="G75" s="66"/>
    </row>
    <row r="76" spans="1:7" x14ac:dyDescent="0.3">
      <c r="A76" s="66">
        <f t="shared" si="2"/>
        <v>600</v>
      </c>
      <c r="B76" s="77"/>
      <c r="C76" s="59"/>
      <c r="D76" s="66"/>
      <c r="E76" s="77">
        <v>6.82</v>
      </c>
      <c r="F76" s="66"/>
      <c r="G76" s="66"/>
    </row>
    <row r="77" spans="1:7" x14ac:dyDescent="0.3">
      <c r="A77" s="66">
        <f t="shared" si="2"/>
        <v>610</v>
      </c>
      <c r="B77" s="77"/>
      <c r="C77" s="59"/>
      <c r="D77" s="66"/>
      <c r="E77" s="77">
        <v>6.82</v>
      </c>
      <c r="F77" s="66"/>
      <c r="G77" s="66"/>
    </row>
    <row r="78" spans="1:7" x14ac:dyDescent="0.3">
      <c r="A78" s="66">
        <f t="shared" si="2"/>
        <v>620</v>
      </c>
      <c r="B78" s="77"/>
      <c r="C78" s="59"/>
      <c r="D78" s="66"/>
      <c r="E78" s="77">
        <v>6.82</v>
      </c>
      <c r="F78" s="66"/>
      <c r="G78" s="66"/>
    </row>
    <row r="79" spans="1:7" x14ac:dyDescent="0.3">
      <c r="A79" s="66">
        <f t="shared" si="2"/>
        <v>630</v>
      </c>
      <c r="B79" s="77"/>
      <c r="C79" s="59"/>
      <c r="D79" s="66"/>
      <c r="E79" s="77">
        <v>6.82</v>
      </c>
      <c r="F79" s="66"/>
      <c r="G79" s="66"/>
    </row>
    <row r="80" spans="1:7" x14ac:dyDescent="0.3">
      <c r="A80" s="66">
        <f t="shared" si="2"/>
        <v>640</v>
      </c>
      <c r="B80" s="77"/>
      <c r="C80" s="59"/>
      <c r="D80" s="66"/>
      <c r="E80" s="77">
        <v>6.82</v>
      </c>
      <c r="F80" s="66"/>
      <c r="G80" s="66"/>
    </row>
    <row r="81" spans="1:7" x14ac:dyDescent="0.3">
      <c r="A81" s="66">
        <f t="shared" si="2"/>
        <v>650</v>
      </c>
      <c r="B81" s="77"/>
      <c r="C81" s="59"/>
      <c r="D81" s="66"/>
      <c r="E81" s="77">
        <v>6.82</v>
      </c>
      <c r="F81" s="66"/>
      <c r="G81" s="66"/>
    </row>
    <row r="82" spans="1:7" x14ac:dyDescent="0.3">
      <c r="A82" s="66">
        <f t="shared" si="2"/>
        <v>660</v>
      </c>
      <c r="B82" s="77"/>
      <c r="C82" s="59"/>
      <c r="D82" s="66"/>
      <c r="E82" s="77">
        <v>6.82</v>
      </c>
      <c r="F82" s="66"/>
      <c r="G82" s="66"/>
    </row>
    <row r="83" spans="1:7" x14ac:dyDescent="0.3">
      <c r="A83" s="66">
        <f t="shared" ref="A83:A146" si="3">+A82+$B$9</f>
        <v>670</v>
      </c>
      <c r="B83" s="77"/>
      <c r="C83" s="59"/>
      <c r="D83" s="66"/>
      <c r="E83" s="77">
        <v>6.82</v>
      </c>
      <c r="F83" s="66"/>
      <c r="G83" s="66"/>
    </row>
    <row r="84" spans="1:7" x14ac:dyDescent="0.3">
      <c r="A84" s="66">
        <f t="shared" si="3"/>
        <v>680</v>
      </c>
      <c r="B84" s="77"/>
      <c r="C84" s="59"/>
      <c r="D84" s="66"/>
      <c r="E84" s="77">
        <v>6.82</v>
      </c>
      <c r="F84" s="66"/>
      <c r="G84" s="66"/>
    </row>
    <row r="85" spans="1:7" x14ac:dyDescent="0.3">
      <c r="A85" s="66">
        <f t="shared" si="3"/>
        <v>690</v>
      </c>
      <c r="B85" s="77"/>
      <c r="C85" s="59"/>
      <c r="D85" s="59"/>
      <c r="E85" s="77">
        <v>6.82</v>
      </c>
      <c r="F85" s="66"/>
      <c r="G85" s="66"/>
    </row>
    <row r="86" spans="1:7" x14ac:dyDescent="0.3">
      <c r="A86" s="66">
        <f t="shared" si="3"/>
        <v>700</v>
      </c>
      <c r="B86" s="77"/>
      <c r="C86" s="59"/>
      <c r="D86" s="59"/>
      <c r="E86" s="77">
        <v>6.82</v>
      </c>
      <c r="F86" s="66"/>
      <c r="G86" s="66"/>
    </row>
    <row r="87" spans="1:7" x14ac:dyDescent="0.3">
      <c r="A87" s="66">
        <f t="shared" si="3"/>
        <v>710</v>
      </c>
      <c r="B87" s="77"/>
      <c r="C87" s="59"/>
      <c r="D87" s="59"/>
      <c r="E87" s="77">
        <v>6.82</v>
      </c>
      <c r="F87" s="66"/>
      <c r="G87" s="66"/>
    </row>
    <row r="88" spans="1:7" x14ac:dyDescent="0.3">
      <c r="A88" s="66">
        <f t="shared" si="3"/>
        <v>720</v>
      </c>
      <c r="B88" s="77"/>
      <c r="C88" s="59"/>
      <c r="D88" s="59"/>
      <c r="E88" s="77">
        <v>6.82</v>
      </c>
      <c r="F88" s="66"/>
      <c r="G88" s="66"/>
    </row>
    <row r="89" spans="1:7" x14ac:dyDescent="0.3">
      <c r="A89" s="66">
        <f t="shared" si="3"/>
        <v>730</v>
      </c>
      <c r="B89" s="77"/>
      <c r="C89" s="59"/>
      <c r="D89" s="59"/>
      <c r="E89" s="77">
        <v>6.82</v>
      </c>
      <c r="F89" s="66"/>
      <c r="G89" s="66"/>
    </row>
    <row r="90" spans="1:7" x14ac:dyDescent="0.3">
      <c r="A90" s="66">
        <f t="shared" si="3"/>
        <v>740</v>
      </c>
      <c r="B90" s="77"/>
      <c r="C90" s="59"/>
      <c r="D90" s="59"/>
      <c r="E90" s="77">
        <v>6.82</v>
      </c>
      <c r="F90" s="66"/>
      <c r="G90" s="66"/>
    </row>
    <row r="91" spans="1:7" x14ac:dyDescent="0.3">
      <c r="A91" s="66">
        <f t="shared" si="3"/>
        <v>750</v>
      </c>
      <c r="B91" s="77"/>
      <c r="C91" s="59"/>
      <c r="D91" s="59"/>
      <c r="E91" s="77">
        <v>6.82</v>
      </c>
      <c r="F91" s="66"/>
      <c r="G91" s="66"/>
    </row>
    <row r="92" spans="1:7" x14ac:dyDescent="0.3">
      <c r="A92" s="66">
        <f t="shared" si="3"/>
        <v>760</v>
      </c>
      <c r="B92" s="77"/>
      <c r="C92" s="59"/>
      <c r="D92" s="59"/>
      <c r="E92" s="77">
        <v>6.82</v>
      </c>
      <c r="F92" s="66"/>
      <c r="G92" s="66"/>
    </row>
    <row r="93" spans="1:7" x14ac:dyDescent="0.3">
      <c r="A93" s="66">
        <f t="shared" si="3"/>
        <v>770</v>
      </c>
      <c r="B93" s="77"/>
      <c r="C93" s="59"/>
      <c r="D93" s="59"/>
      <c r="E93" s="77">
        <v>6.82</v>
      </c>
      <c r="F93" s="66"/>
      <c r="G93" s="66"/>
    </row>
    <row r="94" spans="1:7" x14ac:dyDescent="0.3">
      <c r="A94" s="66">
        <f t="shared" si="3"/>
        <v>780</v>
      </c>
      <c r="B94" s="77"/>
      <c r="C94" s="59"/>
      <c r="D94" s="59"/>
      <c r="E94" s="77">
        <v>6.82</v>
      </c>
      <c r="F94" s="66"/>
      <c r="G94" s="66"/>
    </row>
    <row r="95" spans="1:7" x14ac:dyDescent="0.3">
      <c r="A95" s="66">
        <f t="shared" si="3"/>
        <v>790</v>
      </c>
      <c r="B95" s="77"/>
      <c r="C95" s="59"/>
      <c r="D95" s="59"/>
      <c r="E95" s="77">
        <v>6.82</v>
      </c>
      <c r="F95" s="66"/>
      <c r="G95" s="66"/>
    </row>
    <row r="96" spans="1:7" x14ac:dyDescent="0.3">
      <c r="A96" s="66">
        <f t="shared" si="3"/>
        <v>800</v>
      </c>
      <c r="B96" s="77"/>
      <c r="C96" s="59"/>
      <c r="D96" s="59"/>
      <c r="E96" s="77">
        <v>6.82</v>
      </c>
      <c r="F96" s="66"/>
      <c r="G96" s="66"/>
    </row>
    <row r="97" spans="1:7" x14ac:dyDescent="0.3">
      <c r="A97" s="66">
        <f t="shared" si="3"/>
        <v>810</v>
      </c>
      <c r="B97" s="77"/>
      <c r="C97" s="59"/>
      <c r="D97" s="59"/>
      <c r="E97" s="77">
        <v>6.82</v>
      </c>
      <c r="F97" s="66"/>
      <c r="G97" s="66"/>
    </row>
    <row r="98" spans="1:7" x14ac:dyDescent="0.3">
      <c r="A98" s="66">
        <f t="shared" si="3"/>
        <v>820</v>
      </c>
      <c r="B98" s="77"/>
      <c r="C98" s="59"/>
      <c r="D98" s="59"/>
      <c r="E98" s="77">
        <v>6.82</v>
      </c>
      <c r="F98" s="66"/>
      <c r="G98" s="66"/>
    </row>
    <row r="99" spans="1:7" x14ac:dyDescent="0.3">
      <c r="A99" s="66">
        <f t="shared" si="3"/>
        <v>830</v>
      </c>
      <c r="B99" s="77"/>
      <c r="C99" s="59"/>
      <c r="D99" s="59"/>
      <c r="E99" s="77">
        <v>6.82</v>
      </c>
      <c r="F99" s="66"/>
      <c r="G99" s="66"/>
    </row>
    <row r="100" spans="1:7" x14ac:dyDescent="0.3">
      <c r="A100" s="66">
        <f t="shared" si="3"/>
        <v>840</v>
      </c>
      <c r="B100" s="77"/>
      <c r="C100" s="59"/>
      <c r="D100" s="59"/>
      <c r="E100" s="77">
        <v>6.82</v>
      </c>
      <c r="F100" s="66"/>
      <c r="G100" s="66"/>
    </row>
    <row r="101" spans="1:7" x14ac:dyDescent="0.3">
      <c r="A101" s="66">
        <f t="shared" si="3"/>
        <v>850</v>
      </c>
      <c r="B101" s="77"/>
      <c r="C101" s="59"/>
      <c r="D101" s="59"/>
      <c r="E101" s="77">
        <v>6.82</v>
      </c>
      <c r="F101" s="66"/>
      <c r="G101" s="66"/>
    </row>
    <row r="102" spans="1:7" x14ac:dyDescent="0.3">
      <c r="A102" s="66">
        <f t="shared" si="3"/>
        <v>860</v>
      </c>
      <c r="B102" s="77"/>
      <c r="C102" s="59"/>
      <c r="D102" s="59"/>
      <c r="E102" s="77">
        <v>6.82</v>
      </c>
      <c r="F102" s="66"/>
      <c r="G102" s="66"/>
    </row>
    <row r="103" spans="1:7" x14ac:dyDescent="0.3">
      <c r="A103" s="66">
        <f t="shared" si="3"/>
        <v>870</v>
      </c>
      <c r="B103" s="77"/>
      <c r="C103" s="59"/>
      <c r="D103" s="59"/>
      <c r="E103" s="77">
        <v>6.82</v>
      </c>
      <c r="F103" s="66"/>
      <c r="G103" s="66"/>
    </row>
    <row r="104" spans="1:7" x14ac:dyDescent="0.3">
      <c r="A104" s="66">
        <f t="shared" si="3"/>
        <v>880</v>
      </c>
      <c r="B104" s="77"/>
      <c r="C104" s="59"/>
      <c r="D104" s="59"/>
      <c r="E104" s="77">
        <v>6.82</v>
      </c>
      <c r="F104" s="66"/>
      <c r="G104" s="66"/>
    </row>
    <row r="105" spans="1:7" x14ac:dyDescent="0.3">
      <c r="A105" s="66">
        <f t="shared" si="3"/>
        <v>890</v>
      </c>
      <c r="B105" s="77"/>
      <c r="C105" s="59"/>
      <c r="D105" s="59"/>
      <c r="E105" s="77">
        <v>6.82</v>
      </c>
      <c r="F105" s="66"/>
      <c r="G105" s="66"/>
    </row>
    <row r="106" spans="1:7" x14ac:dyDescent="0.3">
      <c r="A106" s="66">
        <f t="shared" si="3"/>
        <v>900</v>
      </c>
      <c r="B106" s="77"/>
      <c r="C106" s="59"/>
      <c r="D106" s="59"/>
      <c r="E106" s="77">
        <v>6.82</v>
      </c>
      <c r="F106" s="66"/>
      <c r="G106" s="66"/>
    </row>
    <row r="107" spans="1:7" x14ac:dyDescent="0.3">
      <c r="A107" s="66">
        <f t="shared" si="3"/>
        <v>910</v>
      </c>
      <c r="B107" s="77"/>
      <c r="C107" s="59"/>
      <c r="D107" s="59"/>
      <c r="E107" s="77">
        <v>6.82</v>
      </c>
      <c r="F107" s="66"/>
      <c r="G107" s="66"/>
    </row>
    <row r="108" spans="1:7" x14ac:dyDescent="0.3">
      <c r="A108" s="66">
        <f t="shared" si="3"/>
        <v>920</v>
      </c>
      <c r="B108" s="77"/>
      <c r="C108" s="59"/>
      <c r="D108" s="59"/>
      <c r="E108" s="77">
        <v>6.82</v>
      </c>
      <c r="F108" s="66"/>
      <c r="G108" s="66"/>
    </row>
    <row r="109" spans="1:7" x14ac:dyDescent="0.3">
      <c r="A109" s="66">
        <f t="shared" si="3"/>
        <v>930</v>
      </c>
      <c r="B109" s="77"/>
      <c r="C109" s="59"/>
      <c r="D109" s="59"/>
      <c r="E109" s="77">
        <v>6.82</v>
      </c>
      <c r="F109" s="66"/>
      <c r="G109" s="66"/>
    </row>
    <row r="110" spans="1:7" x14ac:dyDescent="0.3">
      <c r="A110" s="66">
        <f t="shared" si="3"/>
        <v>940</v>
      </c>
      <c r="B110" s="77"/>
      <c r="C110" s="59"/>
      <c r="D110" s="59"/>
      <c r="E110" s="77">
        <v>6.82</v>
      </c>
      <c r="F110" s="66"/>
      <c r="G110" s="66"/>
    </row>
    <row r="111" spans="1:7" x14ac:dyDescent="0.3">
      <c r="A111" s="66">
        <f t="shared" si="3"/>
        <v>950</v>
      </c>
      <c r="B111" s="77"/>
      <c r="C111" s="59"/>
      <c r="D111" s="59"/>
      <c r="E111" s="77">
        <v>6.82</v>
      </c>
      <c r="F111" s="66"/>
      <c r="G111" s="66"/>
    </row>
    <row r="112" spans="1:7" x14ac:dyDescent="0.3">
      <c r="A112" s="66">
        <f t="shared" si="3"/>
        <v>960</v>
      </c>
      <c r="B112" s="77"/>
      <c r="C112" s="59"/>
      <c r="D112" s="59"/>
      <c r="E112" s="77">
        <v>6.82</v>
      </c>
      <c r="F112" s="66"/>
      <c r="G112" s="66"/>
    </row>
    <row r="113" spans="1:7" x14ac:dyDescent="0.3">
      <c r="A113" s="66">
        <f t="shared" si="3"/>
        <v>970</v>
      </c>
      <c r="B113" s="77"/>
      <c r="C113" s="59"/>
      <c r="D113" s="59"/>
      <c r="E113" s="77">
        <v>6.82</v>
      </c>
      <c r="F113" s="66"/>
      <c r="G113" s="66"/>
    </row>
    <row r="114" spans="1:7" x14ac:dyDescent="0.3">
      <c r="A114" s="66">
        <f t="shared" si="3"/>
        <v>980</v>
      </c>
      <c r="B114" s="77"/>
      <c r="C114" s="59"/>
      <c r="D114" s="59"/>
      <c r="E114" s="77">
        <v>6.82</v>
      </c>
      <c r="F114" s="66"/>
      <c r="G114" s="66"/>
    </row>
    <row r="115" spans="1:7" x14ac:dyDescent="0.3">
      <c r="A115" s="66">
        <f t="shared" si="3"/>
        <v>990</v>
      </c>
      <c r="B115" s="77"/>
      <c r="C115" s="59"/>
      <c r="D115" s="59"/>
      <c r="E115" s="77">
        <v>6.82</v>
      </c>
      <c r="F115" s="66"/>
      <c r="G115" s="66"/>
    </row>
    <row r="116" spans="1:7" x14ac:dyDescent="0.3">
      <c r="A116" s="66">
        <f t="shared" si="3"/>
        <v>1000</v>
      </c>
      <c r="B116" s="77"/>
      <c r="C116" s="59"/>
      <c r="D116" s="59"/>
      <c r="E116" s="77">
        <v>6.82</v>
      </c>
      <c r="F116" s="66"/>
      <c r="G116" s="66"/>
    </row>
    <row r="117" spans="1:7" x14ac:dyDescent="0.3">
      <c r="A117" s="66">
        <f t="shared" si="3"/>
        <v>1010</v>
      </c>
      <c r="B117" s="77"/>
      <c r="C117" s="59"/>
      <c r="D117" s="59"/>
      <c r="E117" s="77">
        <v>6.82</v>
      </c>
      <c r="F117" s="66"/>
      <c r="G117" s="66"/>
    </row>
    <row r="118" spans="1:7" x14ac:dyDescent="0.3">
      <c r="A118" s="66">
        <f t="shared" si="3"/>
        <v>1020</v>
      </c>
      <c r="B118" s="77"/>
      <c r="C118" s="59"/>
      <c r="D118" s="59"/>
      <c r="E118" s="77">
        <v>6.82</v>
      </c>
      <c r="F118" s="66"/>
      <c r="G118" s="66"/>
    </row>
    <row r="119" spans="1:7" x14ac:dyDescent="0.3">
      <c r="A119" s="66">
        <f t="shared" si="3"/>
        <v>1030</v>
      </c>
      <c r="B119" s="77"/>
      <c r="C119" s="59"/>
      <c r="D119" s="59"/>
      <c r="E119" s="77">
        <v>6.82</v>
      </c>
      <c r="F119" s="66"/>
      <c r="G119" s="66"/>
    </row>
    <row r="120" spans="1:7" x14ac:dyDescent="0.3">
      <c r="A120" s="66">
        <f t="shared" si="3"/>
        <v>1040</v>
      </c>
      <c r="B120" s="77"/>
      <c r="C120" s="59"/>
      <c r="D120" s="59"/>
      <c r="E120" s="77">
        <v>6.82</v>
      </c>
      <c r="F120" s="66"/>
      <c r="G120" s="66"/>
    </row>
    <row r="121" spans="1:7" x14ac:dyDescent="0.3">
      <c r="A121" s="66">
        <f t="shared" si="3"/>
        <v>1050</v>
      </c>
      <c r="B121" s="66"/>
      <c r="C121" s="59"/>
      <c r="D121" s="59"/>
      <c r="E121" s="77">
        <v>6.82</v>
      </c>
      <c r="F121" s="66"/>
      <c r="G121" s="66"/>
    </row>
    <row r="122" spans="1:7" x14ac:dyDescent="0.3">
      <c r="A122" s="66">
        <f t="shared" si="3"/>
        <v>1060</v>
      </c>
      <c r="B122" s="66"/>
      <c r="C122" s="59"/>
      <c r="D122" s="59"/>
      <c r="E122" s="66"/>
      <c r="F122" s="77">
        <v>7.04</v>
      </c>
      <c r="G122" s="66"/>
    </row>
    <row r="123" spans="1:7" x14ac:dyDescent="0.3">
      <c r="A123" s="66">
        <f t="shared" si="3"/>
        <v>1070</v>
      </c>
      <c r="B123" s="66"/>
      <c r="C123" s="59"/>
      <c r="D123" s="59"/>
      <c r="E123" s="66"/>
      <c r="F123" s="77">
        <v>7.04</v>
      </c>
      <c r="G123" s="66"/>
    </row>
    <row r="124" spans="1:7" x14ac:dyDescent="0.3">
      <c r="A124" s="66">
        <f t="shared" si="3"/>
        <v>1080</v>
      </c>
      <c r="B124" s="66"/>
      <c r="C124" s="59"/>
      <c r="D124" s="59"/>
      <c r="E124" s="66"/>
      <c r="F124" s="77">
        <v>7.04</v>
      </c>
      <c r="G124" s="66"/>
    </row>
    <row r="125" spans="1:7" x14ac:dyDescent="0.3">
      <c r="A125" s="66">
        <f t="shared" si="3"/>
        <v>1090</v>
      </c>
      <c r="B125" s="66"/>
      <c r="C125" s="59"/>
      <c r="D125" s="59"/>
      <c r="E125" s="66"/>
      <c r="F125" s="77">
        <v>7.04</v>
      </c>
      <c r="G125" s="66"/>
    </row>
    <row r="126" spans="1:7" x14ac:dyDescent="0.3">
      <c r="A126" s="66">
        <f t="shared" si="3"/>
        <v>1100</v>
      </c>
      <c r="B126" s="66"/>
      <c r="C126" s="59"/>
      <c r="D126" s="59"/>
      <c r="E126" s="66"/>
      <c r="F126" s="77">
        <v>7.04</v>
      </c>
      <c r="G126" s="66"/>
    </row>
    <row r="127" spans="1:7" x14ac:dyDescent="0.3">
      <c r="A127" s="66">
        <f t="shared" si="3"/>
        <v>1110</v>
      </c>
      <c r="B127" s="66"/>
      <c r="C127" s="59"/>
      <c r="D127" s="59"/>
      <c r="E127" s="66"/>
      <c r="F127" s="77">
        <v>7.04</v>
      </c>
      <c r="G127" s="66"/>
    </row>
    <row r="128" spans="1:7" x14ac:dyDescent="0.3">
      <c r="A128" s="66">
        <f t="shared" si="3"/>
        <v>1120</v>
      </c>
      <c r="B128" s="66"/>
      <c r="C128" s="59"/>
      <c r="D128" s="59"/>
      <c r="E128" s="66"/>
      <c r="F128" s="77">
        <v>7.04</v>
      </c>
      <c r="G128" s="66"/>
    </row>
    <row r="129" spans="1:7" x14ac:dyDescent="0.3">
      <c r="A129" s="66">
        <f t="shared" si="3"/>
        <v>1130</v>
      </c>
      <c r="B129" s="66"/>
      <c r="C129" s="59"/>
      <c r="D129" s="59"/>
      <c r="E129" s="66"/>
      <c r="F129" s="77">
        <v>7.04</v>
      </c>
      <c r="G129" s="66"/>
    </row>
    <row r="130" spans="1:7" x14ac:dyDescent="0.3">
      <c r="A130" s="66">
        <f t="shared" si="3"/>
        <v>1140</v>
      </c>
      <c r="B130" s="66"/>
      <c r="C130" s="59"/>
      <c r="D130" s="59"/>
      <c r="E130" s="66"/>
      <c r="F130" s="77">
        <v>7.04</v>
      </c>
      <c r="G130" s="66"/>
    </row>
    <row r="131" spans="1:7" x14ac:dyDescent="0.3">
      <c r="A131" s="66">
        <f t="shared" si="3"/>
        <v>1150</v>
      </c>
      <c r="B131" s="66"/>
      <c r="C131" s="59"/>
      <c r="D131" s="59"/>
      <c r="E131" s="66"/>
      <c r="F131" s="77">
        <v>7.04</v>
      </c>
      <c r="G131" s="66"/>
    </row>
    <row r="132" spans="1:7" x14ac:dyDescent="0.3">
      <c r="A132" s="66">
        <f t="shared" si="3"/>
        <v>1160</v>
      </c>
      <c r="B132" s="66"/>
      <c r="C132" s="59"/>
      <c r="D132" s="59"/>
      <c r="E132" s="66"/>
      <c r="F132" s="77">
        <v>7.04</v>
      </c>
      <c r="G132" s="66"/>
    </row>
    <row r="133" spans="1:7" x14ac:dyDescent="0.3">
      <c r="A133" s="66">
        <f t="shared" si="3"/>
        <v>1170</v>
      </c>
      <c r="B133" s="66"/>
      <c r="C133" s="59"/>
      <c r="D133" s="59"/>
      <c r="E133" s="66"/>
      <c r="F133" s="77">
        <v>7.04</v>
      </c>
      <c r="G133" s="66"/>
    </row>
    <row r="134" spans="1:7" x14ac:dyDescent="0.3">
      <c r="A134" s="66">
        <f t="shared" si="3"/>
        <v>1180</v>
      </c>
      <c r="B134" s="66"/>
      <c r="C134" s="59"/>
      <c r="D134" s="59"/>
      <c r="E134" s="66"/>
      <c r="F134" s="77">
        <v>7.04</v>
      </c>
      <c r="G134" s="66"/>
    </row>
    <row r="135" spans="1:7" x14ac:dyDescent="0.3">
      <c r="A135" s="66">
        <f t="shared" si="3"/>
        <v>1190</v>
      </c>
      <c r="B135" s="66"/>
      <c r="C135" s="59"/>
      <c r="D135" s="59"/>
      <c r="E135" s="66"/>
      <c r="F135" s="77">
        <v>7.04</v>
      </c>
      <c r="G135" s="66"/>
    </row>
    <row r="136" spans="1:7" x14ac:dyDescent="0.3">
      <c r="A136" s="66">
        <f t="shared" si="3"/>
        <v>1200</v>
      </c>
      <c r="B136" s="66"/>
      <c r="C136" s="59"/>
      <c r="D136" s="59"/>
      <c r="E136" s="66"/>
      <c r="F136" s="77">
        <v>7.04</v>
      </c>
      <c r="G136" s="66"/>
    </row>
    <row r="137" spans="1:7" x14ac:dyDescent="0.3">
      <c r="A137" s="66">
        <f t="shared" si="3"/>
        <v>1210</v>
      </c>
      <c r="B137" s="66"/>
      <c r="C137" s="59"/>
      <c r="D137" s="59"/>
      <c r="E137" s="66"/>
      <c r="F137" s="77">
        <v>7.04</v>
      </c>
      <c r="G137" s="66"/>
    </row>
    <row r="138" spans="1:7" x14ac:dyDescent="0.3">
      <c r="A138" s="66">
        <f t="shared" si="3"/>
        <v>1220</v>
      </c>
      <c r="B138" s="66"/>
      <c r="C138" s="59"/>
      <c r="D138" s="59"/>
      <c r="E138" s="66"/>
      <c r="F138" s="77">
        <v>7.04</v>
      </c>
      <c r="G138" s="66"/>
    </row>
    <row r="139" spans="1:7" x14ac:dyDescent="0.3">
      <c r="A139" s="66">
        <f t="shared" si="3"/>
        <v>1230</v>
      </c>
      <c r="B139" s="66"/>
      <c r="C139" s="59"/>
      <c r="D139" s="59"/>
      <c r="E139" s="66"/>
      <c r="F139" s="77">
        <v>7.04</v>
      </c>
      <c r="G139" s="66"/>
    </row>
    <row r="140" spans="1:7" x14ac:dyDescent="0.3">
      <c r="A140" s="66">
        <f t="shared" si="3"/>
        <v>1240</v>
      </c>
      <c r="B140" s="66"/>
      <c r="C140" s="59"/>
      <c r="D140" s="59"/>
      <c r="E140" s="66"/>
      <c r="F140" s="77">
        <v>7.04</v>
      </c>
      <c r="G140" s="66"/>
    </row>
    <row r="141" spans="1:7" x14ac:dyDescent="0.3">
      <c r="A141" s="66">
        <f t="shared" si="3"/>
        <v>1250</v>
      </c>
      <c r="B141" s="66"/>
      <c r="C141" s="59"/>
      <c r="D141" s="59"/>
      <c r="E141" s="66"/>
      <c r="F141" s="77">
        <v>7.04</v>
      </c>
      <c r="G141" s="66"/>
    </row>
    <row r="142" spans="1:7" x14ac:dyDescent="0.3">
      <c r="A142" s="66">
        <f t="shared" si="3"/>
        <v>1260</v>
      </c>
      <c r="B142" s="66"/>
      <c r="C142" s="59"/>
      <c r="D142" s="59"/>
      <c r="E142" s="66"/>
      <c r="F142" s="77">
        <v>7.04</v>
      </c>
      <c r="G142" s="66"/>
    </row>
    <row r="143" spans="1:7" x14ac:dyDescent="0.3">
      <c r="A143" s="66">
        <f t="shared" si="3"/>
        <v>1270</v>
      </c>
      <c r="B143" s="66"/>
      <c r="C143" s="59"/>
      <c r="D143" s="59"/>
      <c r="E143" s="66"/>
      <c r="F143" s="77">
        <v>7.04</v>
      </c>
      <c r="G143" s="66"/>
    </row>
    <row r="144" spans="1:7" x14ac:dyDescent="0.3">
      <c r="A144" s="66">
        <f t="shared" si="3"/>
        <v>1280</v>
      </c>
      <c r="B144" s="66"/>
      <c r="C144" s="59"/>
      <c r="D144" s="59"/>
      <c r="E144" s="66"/>
      <c r="F144" s="77">
        <v>7.04</v>
      </c>
      <c r="G144" s="66"/>
    </row>
    <row r="145" spans="1:7" x14ac:dyDescent="0.3">
      <c r="A145" s="66">
        <f t="shared" si="3"/>
        <v>1290</v>
      </c>
      <c r="B145" s="66"/>
      <c r="C145" s="59"/>
      <c r="D145" s="59"/>
      <c r="E145" s="66"/>
      <c r="F145" s="77">
        <v>7.04</v>
      </c>
      <c r="G145" s="66"/>
    </row>
    <row r="146" spans="1:7" x14ac:dyDescent="0.3">
      <c r="A146" s="66">
        <f t="shared" si="3"/>
        <v>1300</v>
      </c>
      <c r="B146" s="66"/>
      <c r="C146" s="59"/>
      <c r="D146" s="59"/>
      <c r="E146" s="66"/>
      <c r="F146" s="77">
        <v>7.04</v>
      </c>
      <c r="G146" s="66"/>
    </row>
    <row r="147" spans="1:7" x14ac:dyDescent="0.3">
      <c r="A147" s="66">
        <f t="shared" ref="A147:A210" si="4">+A146+$B$9</f>
        <v>1310</v>
      </c>
      <c r="B147" s="66"/>
      <c r="C147" s="59"/>
      <c r="D147" s="59"/>
      <c r="E147" s="66"/>
      <c r="F147" s="77">
        <v>7.04</v>
      </c>
      <c r="G147" s="66"/>
    </row>
    <row r="148" spans="1:7" x14ac:dyDescent="0.3">
      <c r="A148" s="66">
        <f t="shared" si="4"/>
        <v>1320</v>
      </c>
      <c r="B148" s="66"/>
      <c r="C148" s="59"/>
      <c r="D148" s="59"/>
      <c r="E148" s="66"/>
      <c r="F148" s="77">
        <v>7.04</v>
      </c>
      <c r="G148" s="66"/>
    </row>
    <row r="149" spans="1:7" x14ac:dyDescent="0.3">
      <c r="A149" s="66">
        <f t="shared" si="4"/>
        <v>1330</v>
      </c>
      <c r="B149" s="66"/>
      <c r="C149" s="59"/>
      <c r="D149" s="59"/>
      <c r="E149" s="66"/>
      <c r="F149" s="77">
        <v>7.04</v>
      </c>
      <c r="G149" s="66"/>
    </row>
    <row r="150" spans="1:7" x14ac:dyDescent="0.3">
      <c r="A150" s="66">
        <f t="shared" si="4"/>
        <v>1340</v>
      </c>
      <c r="B150" s="66"/>
      <c r="C150" s="59"/>
      <c r="D150" s="59"/>
      <c r="E150" s="66"/>
      <c r="F150" s="77">
        <v>7.04</v>
      </c>
      <c r="G150" s="66"/>
    </row>
    <row r="151" spans="1:7" x14ac:dyDescent="0.3">
      <c r="A151" s="66">
        <f t="shared" si="4"/>
        <v>1350</v>
      </c>
      <c r="B151" s="66"/>
      <c r="C151" s="59"/>
      <c r="D151" s="59"/>
      <c r="E151" s="66"/>
      <c r="F151" s="77">
        <v>7.04</v>
      </c>
      <c r="G151" s="74"/>
    </row>
    <row r="152" spans="1:7" x14ac:dyDescent="0.3">
      <c r="A152" s="66">
        <f t="shared" si="4"/>
        <v>1360</v>
      </c>
      <c r="B152" s="66"/>
      <c r="C152" s="59"/>
      <c r="D152" s="59"/>
      <c r="E152" s="66"/>
      <c r="F152" s="77">
        <v>7.04</v>
      </c>
      <c r="G152" s="74"/>
    </row>
    <row r="153" spans="1:7" x14ac:dyDescent="0.3">
      <c r="A153" s="66">
        <f t="shared" si="4"/>
        <v>1370</v>
      </c>
      <c r="B153" s="66"/>
      <c r="C153" s="59"/>
      <c r="D153" s="59"/>
      <c r="E153" s="66"/>
      <c r="F153" s="77">
        <v>7.04</v>
      </c>
      <c r="G153" s="74"/>
    </row>
    <row r="154" spans="1:7" x14ac:dyDescent="0.3">
      <c r="A154" s="66">
        <f t="shared" si="4"/>
        <v>1380</v>
      </c>
      <c r="B154" s="66"/>
      <c r="C154" s="59"/>
      <c r="D154" s="59"/>
      <c r="E154" s="66"/>
      <c r="F154" s="77">
        <v>7.04</v>
      </c>
      <c r="G154" s="74"/>
    </row>
    <row r="155" spans="1:7" x14ac:dyDescent="0.3">
      <c r="A155" s="66">
        <f t="shared" si="4"/>
        <v>1390</v>
      </c>
      <c r="B155" s="66"/>
      <c r="C155" s="59"/>
      <c r="D155" s="59"/>
      <c r="E155" s="66"/>
      <c r="F155" s="77">
        <v>7.04</v>
      </c>
      <c r="G155" s="74"/>
    </row>
    <row r="156" spans="1:7" x14ac:dyDescent="0.3">
      <c r="A156" s="66">
        <f t="shared" si="4"/>
        <v>1400</v>
      </c>
      <c r="B156" s="66"/>
      <c r="C156" s="59"/>
      <c r="D156" s="59"/>
      <c r="E156" s="66"/>
      <c r="F156" s="77">
        <v>7.04</v>
      </c>
      <c r="G156" s="74"/>
    </row>
    <row r="157" spans="1:7" x14ac:dyDescent="0.3">
      <c r="A157" s="66">
        <f t="shared" si="4"/>
        <v>1410</v>
      </c>
      <c r="B157" s="66"/>
      <c r="C157" s="59"/>
      <c r="D157" s="59"/>
      <c r="E157" s="66"/>
      <c r="F157" s="77">
        <v>7.04</v>
      </c>
      <c r="G157" s="74"/>
    </row>
    <row r="158" spans="1:7" x14ac:dyDescent="0.3">
      <c r="A158" s="66">
        <f t="shared" si="4"/>
        <v>1420</v>
      </c>
      <c r="B158" s="66"/>
      <c r="C158" s="59"/>
      <c r="D158" s="59"/>
      <c r="E158" s="66"/>
      <c r="F158" s="77">
        <v>7.04</v>
      </c>
      <c r="G158" s="74"/>
    </row>
    <row r="159" spans="1:7" x14ac:dyDescent="0.3">
      <c r="A159" s="66">
        <f t="shared" si="4"/>
        <v>1430</v>
      </c>
      <c r="B159" s="66"/>
      <c r="C159" s="59"/>
      <c r="D159" s="59"/>
      <c r="E159" s="66"/>
      <c r="F159" s="77">
        <v>7.04</v>
      </c>
      <c r="G159" s="74"/>
    </row>
    <row r="160" spans="1:7" x14ac:dyDescent="0.3">
      <c r="A160" s="66">
        <f t="shared" si="4"/>
        <v>1440</v>
      </c>
      <c r="B160" s="66"/>
      <c r="C160" s="59"/>
      <c r="D160" s="59"/>
      <c r="E160" s="66"/>
      <c r="F160" s="77">
        <v>7.04</v>
      </c>
      <c r="G160" s="74"/>
    </row>
    <row r="161" spans="1:7" x14ac:dyDescent="0.3">
      <c r="A161" s="66">
        <f t="shared" si="4"/>
        <v>1450</v>
      </c>
      <c r="B161" s="66"/>
      <c r="C161" s="59"/>
      <c r="D161" s="59"/>
      <c r="E161" s="66"/>
      <c r="F161" s="77">
        <v>7.04</v>
      </c>
      <c r="G161" s="74"/>
    </row>
    <row r="162" spans="1:7" x14ac:dyDescent="0.3">
      <c r="A162" s="66">
        <f t="shared" si="4"/>
        <v>1460</v>
      </c>
      <c r="B162" s="66"/>
      <c r="C162" s="59"/>
      <c r="D162" s="59"/>
      <c r="E162" s="66"/>
      <c r="F162" s="77">
        <v>7.04</v>
      </c>
      <c r="G162" s="74"/>
    </row>
    <row r="163" spans="1:7" x14ac:dyDescent="0.3">
      <c r="A163" s="66">
        <f t="shared" si="4"/>
        <v>1470</v>
      </c>
      <c r="B163" s="66"/>
      <c r="C163" s="59"/>
      <c r="D163" s="59"/>
      <c r="E163" s="66"/>
      <c r="F163" s="77">
        <v>7.04</v>
      </c>
      <c r="G163" s="74"/>
    </row>
    <row r="164" spans="1:7" x14ac:dyDescent="0.3">
      <c r="A164" s="66">
        <f t="shared" si="4"/>
        <v>1480</v>
      </c>
      <c r="B164" s="66"/>
      <c r="C164" s="59"/>
      <c r="D164" s="59"/>
      <c r="E164" s="66"/>
      <c r="F164" s="77">
        <v>7.04</v>
      </c>
      <c r="G164" s="74"/>
    </row>
    <row r="165" spans="1:7" x14ac:dyDescent="0.3">
      <c r="A165" s="66">
        <f t="shared" si="4"/>
        <v>1490</v>
      </c>
      <c r="B165" s="66"/>
      <c r="C165" s="59"/>
      <c r="D165" s="59"/>
      <c r="E165" s="66"/>
      <c r="F165" s="66"/>
      <c r="G165" s="77">
        <v>48.18</v>
      </c>
    </row>
    <row r="166" spans="1:7" x14ac:dyDescent="0.3">
      <c r="A166" s="66">
        <f t="shared" si="4"/>
        <v>1500</v>
      </c>
      <c r="B166" s="66"/>
      <c r="C166" s="59"/>
      <c r="D166" s="59"/>
      <c r="E166" s="66"/>
      <c r="F166" s="66"/>
      <c r="G166" s="77">
        <v>48.18</v>
      </c>
    </row>
    <row r="167" spans="1:7" x14ac:dyDescent="0.3">
      <c r="A167" s="66">
        <f t="shared" si="4"/>
        <v>1510</v>
      </c>
      <c r="B167" s="66"/>
      <c r="C167" s="59"/>
      <c r="D167" s="59"/>
      <c r="E167" s="66"/>
      <c r="F167" s="66"/>
      <c r="G167" s="77">
        <v>48.18</v>
      </c>
    </row>
    <row r="168" spans="1:7" x14ac:dyDescent="0.3">
      <c r="A168" s="66">
        <f t="shared" si="4"/>
        <v>1520</v>
      </c>
      <c r="B168" s="66"/>
      <c r="C168" s="59"/>
      <c r="D168" s="59"/>
      <c r="E168" s="66"/>
      <c r="F168" s="66"/>
      <c r="G168" s="77">
        <v>48.18</v>
      </c>
    </row>
    <row r="169" spans="1:7" x14ac:dyDescent="0.3">
      <c r="A169" s="66">
        <f t="shared" si="4"/>
        <v>1530</v>
      </c>
      <c r="B169" s="66"/>
      <c r="C169" s="59"/>
      <c r="D169" s="59"/>
      <c r="E169" s="66"/>
      <c r="F169" s="66"/>
      <c r="G169" s="77">
        <v>48.18</v>
      </c>
    </row>
    <row r="170" spans="1:7" x14ac:dyDescent="0.3">
      <c r="A170" s="66">
        <f t="shared" si="4"/>
        <v>1540</v>
      </c>
      <c r="B170" s="66"/>
      <c r="C170" s="59"/>
      <c r="D170" s="59"/>
      <c r="E170" s="66"/>
      <c r="F170" s="66"/>
      <c r="G170" s="77">
        <v>48.18</v>
      </c>
    </row>
    <row r="171" spans="1:7" x14ac:dyDescent="0.3">
      <c r="A171" s="66">
        <f t="shared" si="4"/>
        <v>1550</v>
      </c>
      <c r="B171" s="66"/>
      <c r="C171" s="59"/>
      <c r="D171" s="59"/>
      <c r="E171" s="66"/>
      <c r="F171" s="66"/>
      <c r="G171" s="77">
        <v>48.18</v>
      </c>
    </row>
    <row r="172" spans="1:7" x14ac:dyDescent="0.3">
      <c r="A172" s="66">
        <f t="shared" si="4"/>
        <v>1560</v>
      </c>
      <c r="B172" s="66"/>
      <c r="C172" s="59"/>
      <c r="D172" s="59"/>
      <c r="E172" s="66"/>
      <c r="F172" s="66"/>
      <c r="G172" s="77">
        <v>48.18</v>
      </c>
    </row>
    <row r="173" spans="1:7" x14ac:dyDescent="0.3">
      <c r="A173" s="66">
        <f t="shared" si="4"/>
        <v>1570</v>
      </c>
      <c r="B173" s="66"/>
      <c r="C173" s="59"/>
      <c r="D173" s="59"/>
      <c r="E173" s="66"/>
      <c r="F173" s="66"/>
      <c r="G173" s="77">
        <v>48.18</v>
      </c>
    </row>
    <row r="174" spans="1:7" x14ac:dyDescent="0.3">
      <c r="A174" s="66">
        <f t="shared" si="4"/>
        <v>1580</v>
      </c>
      <c r="B174" s="66"/>
      <c r="C174" s="59"/>
      <c r="D174" s="59"/>
      <c r="E174" s="66"/>
      <c r="F174" s="66"/>
      <c r="G174" s="77">
        <v>48.18</v>
      </c>
    </row>
    <row r="175" spans="1:7" x14ac:dyDescent="0.3">
      <c r="A175" s="66">
        <f t="shared" si="4"/>
        <v>1590</v>
      </c>
      <c r="B175" s="66"/>
      <c r="C175" s="59"/>
      <c r="D175" s="59"/>
      <c r="E175" s="66"/>
      <c r="F175" s="66"/>
      <c r="G175" s="66"/>
    </row>
    <row r="176" spans="1:7" x14ac:dyDescent="0.3">
      <c r="A176" s="66">
        <f t="shared" si="4"/>
        <v>1600</v>
      </c>
      <c r="B176" s="66"/>
      <c r="C176" s="59"/>
      <c r="D176" s="59"/>
      <c r="E176" s="66"/>
      <c r="F176" s="66"/>
      <c r="G176" s="66"/>
    </row>
    <row r="177" spans="1:7" x14ac:dyDescent="0.3">
      <c r="A177" s="66">
        <f t="shared" si="4"/>
        <v>1610</v>
      </c>
      <c r="B177" s="66"/>
      <c r="C177" s="59"/>
      <c r="D177" s="59"/>
      <c r="E177" s="66"/>
      <c r="F177" s="66"/>
      <c r="G177" s="66"/>
    </row>
    <row r="178" spans="1:7" x14ac:dyDescent="0.3">
      <c r="A178" s="66">
        <f t="shared" si="4"/>
        <v>1620</v>
      </c>
      <c r="B178" s="66"/>
      <c r="C178" s="59"/>
      <c r="D178" s="59"/>
      <c r="E178" s="66"/>
      <c r="F178" s="66"/>
      <c r="G178" s="66"/>
    </row>
    <row r="179" spans="1:7" x14ac:dyDescent="0.3">
      <c r="A179" s="66">
        <f t="shared" si="4"/>
        <v>1630</v>
      </c>
      <c r="B179" s="66"/>
      <c r="C179" s="59"/>
      <c r="D179" s="59"/>
      <c r="E179" s="66"/>
      <c r="F179" s="66"/>
      <c r="G179" s="66"/>
    </row>
    <row r="180" spans="1:7" x14ac:dyDescent="0.3">
      <c r="A180" s="66">
        <f t="shared" si="4"/>
        <v>1640</v>
      </c>
      <c r="B180" s="66"/>
      <c r="C180" s="59"/>
      <c r="D180" s="59"/>
      <c r="E180" s="66"/>
      <c r="F180" s="66"/>
      <c r="G180" s="66"/>
    </row>
    <row r="181" spans="1:7" x14ac:dyDescent="0.3">
      <c r="A181" s="66">
        <f t="shared" si="4"/>
        <v>1650</v>
      </c>
      <c r="B181" s="66"/>
      <c r="C181" s="59"/>
      <c r="D181" s="59"/>
      <c r="E181" s="66"/>
      <c r="F181" s="66"/>
      <c r="G181" s="66"/>
    </row>
    <row r="182" spans="1:7" x14ac:dyDescent="0.3">
      <c r="A182" s="66">
        <f t="shared" si="4"/>
        <v>1660</v>
      </c>
      <c r="B182" s="66"/>
      <c r="C182" s="59"/>
      <c r="D182" s="59"/>
      <c r="E182" s="66"/>
      <c r="F182" s="66"/>
      <c r="G182" s="66"/>
    </row>
    <row r="183" spans="1:7" x14ac:dyDescent="0.3">
      <c r="A183" s="66">
        <f t="shared" si="4"/>
        <v>1670</v>
      </c>
      <c r="B183" s="66"/>
      <c r="C183" s="59"/>
      <c r="D183" s="59"/>
      <c r="E183" s="66"/>
      <c r="F183" s="66"/>
      <c r="G183" s="66"/>
    </row>
    <row r="184" spans="1:7" x14ac:dyDescent="0.3">
      <c r="A184" s="66">
        <f t="shared" si="4"/>
        <v>1680</v>
      </c>
      <c r="B184" s="66"/>
      <c r="C184" s="59"/>
      <c r="D184" s="59"/>
      <c r="E184" s="66"/>
      <c r="F184" s="66"/>
      <c r="G184" s="66"/>
    </row>
    <row r="185" spans="1:7" x14ac:dyDescent="0.3">
      <c r="A185" s="66">
        <f t="shared" si="4"/>
        <v>1690</v>
      </c>
      <c r="B185" s="66"/>
      <c r="C185" s="59"/>
      <c r="D185" s="59"/>
      <c r="E185" s="66"/>
      <c r="F185" s="66"/>
      <c r="G185" s="66"/>
    </row>
    <row r="186" spans="1:7" x14ac:dyDescent="0.3">
      <c r="A186" s="66">
        <f t="shared" si="4"/>
        <v>1700</v>
      </c>
      <c r="B186" s="66"/>
      <c r="C186" s="59"/>
      <c r="D186" s="59"/>
      <c r="E186" s="66"/>
      <c r="F186" s="66"/>
      <c r="G186" s="66"/>
    </row>
    <row r="187" spans="1:7" x14ac:dyDescent="0.3">
      <c r="A187" s="66">
        <f t="shared" si="4"/>
        <v>1710</v>
      </c>
      <c r="B187" s="66"/>
      <c r="C187" s="59"/>
      <c r="D187" s="59"/>
      <c r="E187" s="66"/>
      <c r="F187" s="66"/>
      <c r="G187" s="66"/>
    </row>
    <row r="188" spans="1:7" x14ac:dyDescent="0.3">
      <c r="A188" s="66">
        <f t="shared" si="4"/>
        <v>1720</v>
      </c>
      <c r="B188" s="66"/>
      <c r="C188" s="59"/>
      <c r="D188" s="59"/>
      <c r="E188" s="66"/>
      <c r="F188" s="66"/>
      <c r="G188" s="66"/>
    </row>
    <row r="189" spans="1:7" x14ac:dyDescent="0.3">
      <c r="A189" s="66">
        <f t="shared" si="4"/>
        <v>1730</v>
      </c>
      <c r="B189" s="66"/>
      <c r="C189" s="59"/>
      <c r="D189" s="59"/>
      <c r="E189" s="66"/>
      <c r="F189" s="66"/>
      <c r="G189" s="66"/>
    </row>
    <row r="190" spans="1:7" x14ac:dyDescent="0.3">
      <c r="A190" s="66">
        <f t="shared" si="4"/>
        <v>1740</v>
      </c>
      <c r="B190" s="66"/>
      <c r="C190" s="59"/>
      <c r="D190" s="59"/>
      <c r="E190" s="66"/>
      <c r="F190" s="66"/>
      <c r="G190" s="66"/>
    </row>
    <row r="191" spans="1:7" x14ac:dyDescent="0.3">
      <c r="A191" s="66">
        <f t="shared" si="4"/>
        <v>1750</v>
      </c>
      <c r="B191" s="66"/>
      <c r="C191" s="59"/>
      <c r="D191" s="59"/>
      <c r="E191" s="66"/>
      <c r="F191" s="66"/>
      <c r="G191" s="66"/>
    </row>
    <row r="192" spans="1:7" x14ac:dyDescent="0.3">
      <c r="A192" s="66">
        <f t="shared" si="4"/>
        <v>1760</v>
      </c>
      <c r="B192" s="66"/>
      <c r="C192" s="59"/>
      <c r="D192" s="59"/>
      <c r="E192" s="66"/>
      <c r="F192" s="66"/>
      <c r="G192" s="66"/>
    </row>
    <row r="193" spans="1:7" x14ac:dyDescent="0.3">
      <c r="A193" s="66">
        <f t="shared" si="4"/>
        <v>1770</v>
      </c>
      <c r="B193" s="66"/>
      <c r="C193" s="59"/>
      <c r="D193" s="59"/>
      <c r="E193" s="66"/>
      <c r="F193" s="66"/>
      <c r="G193" s="66"/>
    </row>
    <row r="194" spans="1:7" x14ac:dyDescent="0.3">
      <c r="A194" s="66">
        <f t="shared" si="4"/>
        <v>1780</v>
      </c>
      <c r="B194" s="66"/>
      <c r="C194" s="59"/>
      <c r="D194" s="59"/>
      <c r="E194" s="66"/>
      <c r="F194" s="66"/>
      <c r="G194" s="66"/>
    </row>
    <row r="195" spans="1:7" x14ac:dyDescent="0.3">
      <c r="A195" s="66">
        <f t="shared" si="4"/>
        <v>1790</v>
      </c>
      <c r="B195" s="66"/>
      <c r="C195" s="59"/>
      <c r="D195" s="59"/>
      <c r="E195" s="66"/>
      <c r="F195" s="66"/>
      <c r="G195" s="66"/>
    </row>
    <row r="196" spans="1:7" x14ac:dyDescent="0.3">
      <c r="A196" s="66">
        <f t="shared" si="4"/>
        <v>1800</v>
      </c>
      <c r="B196" s="66"/>
      <c r="C196" s="59"/>
      <c r="D196" s="59"/>
      <c r="E196" s="66"/>
      <c r="F196" s="66"/>
      <c r="G196" s="66"/>
    </row>
    <row r="197" spans="1:7" x14ac:dyDescent="0.3">
      <c r="A197" s="66">
        <f t="shared" si="4"/>
        <v>1810</v>
      </c>
      <c r="B197" s="66"/>
      <c r="C197" s="59"/>
      <c r="D197" s="59"/>
      <c r="E197" s="66"/>
      <c r="F197" s="66"/>
      <c r="G197" s="66"/>
    </row>
    <row r="198" spans="1:7" x14ac:dyDescent="0.3">
      <c r="A198" s="66">
        <f t="shared" si="4"/>
        <v>1820</v>
      </c>
      <c r="B198" s="66"/>
      <c r="C198" s="59"/>
      <c r="D198" s="59"/>
      <c r="E198" s="66"/>
      <c r="F198" s="66"/>
      <c r="G198" s="66"/>
    </row>
    <row r="199" spans="1:7" x14ac:dyDescent="0.3">
      <c r="A199" s="66">
        <f t="shared" si="4"/>
        <v>1830</v>
      </c>
      <c r="B199" s="66"/>
      <c r="C199" s="59"/>
      <c r="D199" s="59"/>
      <c r="E199" s="66"/>
      <c r="F199" s="66"/>
      <c r="G199" s="66"/>
    </row>
    <row r="200" spans="1:7" x14ac:dyDescent="0.3">
      <c r="A200" s="66">
        <f t="shared" si="4"/>
        <v>1840</v>
      </c>
      <c r="B200" s="66"/>
      <c r="C200" s="59"/>
      <c r="D200" s="59"/>
      <c r="E200" s="66"/>
      <c r="F200" s="66"/>
      <c r="G200" s="66"/>
    </row>
    <row r="201" spans="1:7" x14ac:dyDescent="0.3">
      <c r="A201" s="66">
        <f t="shared" si="4"/>
        <v>1850</v>
      </c>
      <c r="B201" s="66"/>
      <c r="C201" s="59"/>
      <c r="D201" s="59"/>
      <c r="E201" s="66"/>
      <c r="F201" s="66"/>
      <c r="G201" s="66"/>
    </row>
    <row r="202" spans="1:7" x14ac:dyDescent="0.3">
      <c r="A202" s="66">
        <f t="shared" si="4"/>
        <v>1860</v>
      </c>
      <c r="B202" s="66"/>
      <c r="C202" s="59"/>
      <c r="D202" s="59"/>
      <c r="E202" s="66"/>
      <c r="F202" s="66"/>
      <c r="G202" s="66"/>
    </row>
    <row r="203" spans="1:7" x14ac:dyDescent="0.3">
      <c r="A203" s="66">
        <f t="shared" si="4"/>
        <v>1870</v>
      </c>
      <c r="B203" s="66"/>
      <c r="C203" s="59"/>
      <c r="D203" s="59"/>
      <c r="E203" s="66"/>
      <c r="F203" s="66"/>
      <c r="G203" s="66"/>
    </row>
    <row r="204" spans="1:7" x14ac:dyDescent="0.3">
      <c r="A204" s="66">
        <f t="shared" si="4"/>
        <v>1880</v>
      </c>
      <c r="B204" s="66"/>
      <c r="C204" s="59"/>
      <c r="D204" s="59"/>
      <c r="E204" s="66"/>
      <c r="F204" s="66"/>
      <c r="G204" s="66"/>
    </row>
    <row r="205" spans="1:7" x14ac:dyDescent="0.3">
      <c r="A205" s="66">
        <f t="shared" si="4"/>
        <v>1890</v>
      </c>
      <c r="B205" s="66"/>
      <c r="C205" s="59"/>
      <c r="D205" s="59"/>
      <c r="E205" s="66"/>
      <c r="F205" s="66"/>
      <c r="G205" s="66"/>
    </row>
    <row r="206" spans="1:7" x14ac:dyDescent="0.3">
      <c r="A206" s="66">
        <f t="shared" si="4"/>
        <v>1900</v>
      </c>
      <c r="B206" s="66"/>
      <c r="C206" s="59"/>
      <c r="D206" s="59"/>
      <c r="E206" s="66"/>
      <c r="F206" s="66"/>
      <c r="G206" s="66"/>
    </row>
    <row r="207" spans="1:7" x14ac:dyDescent="0.3">
      <c r="A207" s="66">
        <f t="shared" si="4"/>
        <v>1910</v>
      </c>
      <c r="B207" s="66"/>
      <c r="C207" s="59"/>
      <c r="D207" s="59"/>
      <c r="E207" s="66"/>
      <c r="F207" s="66"/>
      <c r="G207" s="66"/>
    </row>
    <row r="208" spans="1:7" x14ac:dyDescent="0.3">
      <c r="A208" s="66">
        <f t="shared" si="4"/>
        <v>1920</v>
      </c>
      <c r="B208" s="66"/>
      <c r="C208" s="59"/>
      <c r="D208" s="59"/>
      <c r="E208" s="66"/>
      <c r="F208" s="66"/>
      <c r="G208" s="66"/>
    </row>
    <row r="209" spans="1:7" x14ac:dyDescent="0.3">
      <c r="A209" s="66">
        <f t="shared" si="4"/>
        <v>1930</v>
      </c>
      <c r="B209" s="66"/>
      <c r="C209" s="59"/>
      <c r="D209" s="59"/>
      <c r="E209" s="66"/>
      <c r="F209" s="66"/>
      <c r="G209" s="66"/>
    </row>
    <row r="210" spans="1:7" x14ac:dyDescent="0.3">
      <c r="A210" s="66">
        <f t="shared" si="4"/>
        <v>1940</v>
      </c>
      <c r="B210" s="66"/>
      <c r="C210" s="59"/>
      <c r="D210" s="59"/>
      <c r="E210" s="66"/>
      <c r="F210" s="66"/>
      <c r="G210" s="66"/>
    </row>
    <row r="211" spans="1:7" x14ac:dyDescent="0.3">
      <c r="A211" s="66">
        <f t="shared" ref="A211" si="5">+A210+$B$9</f>
        <v>1950</v>
      </c>
      <c r="B211" s="66"/>
      <c r="C211" s="59"/>
      <c r="D211" s="59"/>
      <c r="E211" s="66"/>
      <c r="F211" s="66"/>
      <c r="G211" s="66"/>
    </row>
  </sheetData>
  <mergeCells count="15">
    <mergeCell ref="G4:G5"/>
    <mergeCell ref="A4:A5"/>
    <mergeCell ref="B4:B5"/>
    <mergeCell ref="C4:C5"/>
    <mergeCell ref="D4:D5"/>
    <mergeCell ref="E4:E5"/>
    <mergeCell ref="F4:F5"/>
    <mergeCell ref="A14:A15"/>
    <mergeCell ref="C14:G14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showGridLines="0" topLeftCell="E10" zoomScale="90" zoomScaleNormal="90" workbookViewId="0">
      <selection activeCell="T27" sqref="T27"/>
    </sheetView>
  </sheetViews>
  <sheetFormatPr defaultRowHeight="14.4" x14ac:dyDescent="0.3"/>
  <cols>
    <col min="1" max="2" width="30.44140625" customWidth="1"/>
    <col min="3" max="7" width="21.6640625" customWidth="1"/>
    <col min="11" max="11" width="28.6640625" customWidth="1"/>
  </cols>
  <sheetData>
    <row r="1" spans="1:7" x14ac:dyDescent="0.3">
      <c r="A1" t="s">
        <v>149</v>
      </c>
    </row>
    <row r="2" spans="1:7" x14ac:dyDescent="0.3">
      <c r="G2" s="65"/>
    </row>
    <row r="3" spans="1:7" x14ac:dyDescent="0.3">
      <c r="A3" s="57" t="s">
        <v>132</v>
      </c>
      <c r="B3" s="57"/>
    </row>
    <row r="4" spans="1:7" ht="15" customHeight="1" x14ac:dyDescent="0.3">
      <c r="A4" s="147"/>
      <c r="B4" s="145" t="s">
        <v>151</v>
      </c>
      <c r="C4" s="145" t="s">
        <v>101</v>
      </c>
      <c r="D4" s="145" t="s">
        <v>142</v>
      </c>
      <c r="E4" s="145" t="s">
        <v>141</v>
      </c>
      <c r="F4" s="145" t="s">
        <v>140</v>
      </c>
      <c r="G4" s="145" t="s">
        <v>150</v>
      </c>
    </row>
    <row r="5" spans="1:7" ht="18.75" customHeight="1" x14ac:dyDescent="0.3">
      <c r="A5" s="148"/>
      <c r="B5" s="146"/>
      <c r="C5" s="146"/>
      <c r="D5" s="146"/>
      <c r="E5" s="146"/>
      <c r="F5" s="146"/>
      <c r="G5" s="146"/>
    </row>
    <row r="6" spans="1:7" x14ac:dyDescent="0.3">
      <c r="A6" s="58" t="s">
        <v>133</v>
      </c>
      <c r="B6" s="64">
        <v>136</v>
      </c>
      <c r="C6" s="64">
        <v>109</v>
      </c>
      <c r="D6" s="64">
        <v>39</v>
      </c>
      <c r="E6" s="64">
        <v>46</v>
      </c>
      <c r="F6" s="64">
        <v>46</v>
      </c>
      <c r="G6" s="64">
        <v>65</v>
      </c>
    </row>
    <row r="7" spans="1:7" x14ac:dyDescent="0.3">
      <c r="A7" s="58" t="s">
        <v>154</v>
      </c>
      <c r="B7" s="64">
        <v>140</v>
      </c>
      <c r="C7" s="64">
        <v>110</v>
      </c>
      <c r="D7" s="64">
        <v>40</v>
      </c>
      <c r="E7" s="64">
        <v>50</v>
      </c>
      <c r="F7" s="64">
        <v>50</v>
      </c>
      <c r="G7" s="64">
        <v>70</v>
      </c>
    </row>
    <row r="8" spans="1:7" x14ac:dyDescent="0.3">
      <c r="A8" s="58" t="s">
        <v>161</v>
      </c>
      <c r="B8" s="76">
        <v>2.34</v>
      </c>
      <c r="C8" s="76">
        <v>6.62</v>
      </c>
      <c r="D8" s="76">
        <v>9.9</v>
      </c>
      <c r="E8" s="76">
        <v>20.46</v>
      </c>
      <c r="F8" s="76">
        <v>21.12</v>
      </c>
      <c r="G8" s="76">
        <v>21.84</v>
      </c>
    </row>
    <row r="9" spans="1:7" x14ac:dyDescent="0.3">
      <c r="A9" s="71" t="s">
        <v>155</v>
      </c>
      <c r="B9" s="73">
        <f>GCD(B7:G7)</f>
        <v>10</v>
      </c>
      <c r="C9" s="70"/>
      <c r="D9" s="70"/>
      <c r="E9" s="70"/>
      <c r="F9" s="70"/>
      <c r="G9" s="70"/>
    </row>
    <row r="10" spans="1:7" x14ac:dyDescent="0.3">
      <c r="A10" s="71" t="s">
        <v>153</v>
      </c>
      <c r="B10" s="72">
        <f>+B7</f>
        <v>140</v>
      </c>
      <c r="C10" s="70">
        <f>+B10+C7</f>
        <v>250</v>
      </c>
      <c r="D10" s="70">
        <f>+C10+D7</f>
        <v>290</v>
      </c>
      <c r="E10" s="70">
        <f>+D10+E7</f>
        <v>340</v>
      </c>
      <c r="F10" s="70">
        <f>+E10+F7</f>
        <v>390</v>
      </c>
      <c r="G10" s="70">
        <f>+F10+G7</f>
        <v>460</v>
      </c>
    </row>
    <row r="11" spans="1:7" ht="15" customHeight="1" x14ac:dyDescent="0.3">
      <c r="A11" s="68"/>
      <c r="B11" s="65"/>
      <c r="C11" s="65"/>
      <c r="D11" s="65"/>
      <c r="E11" s="65"/>
      <c r="F11" s="65"/>
      <c r="G11" s="65"/>
    </row>
    <row r="12" spans="1:7" x14ac:dyDescent="0.3">
      <c r="D12" s="67"/>
      <c r="E12" s="67"/>
      <c r="F12" s="67"/>
      <c r="G12" s="67"/>
    </row>
    <row r="13" spans="1:7" x14ac:dyDescent="0.3">
      <c r="A13" s="57" t="s">
        <v>134</v>
      </c>
      <c r="B13" s="57"/>
      <c r="C13" s="67"/>
      <c r="D13" s="67"/>
      <c r="E13" s="67"/>
      <c r="F13" s="67"/>
      <c r="G13" s="67"/>
    </row>
    <row r="14" spans="1:7" x14ac:dyDescent="0.3">
      <c r="A14" s="140"/>
      <c r="B14" s="69"/>
      <c r="C14" s="142" t="s">
        <v>152</v>
      </c>
      <c r="D14" s="142"/>
      <c r="E14" s="142"/>
      <c r="F14" s="142"/>
      <c r="G14" s="142"/>
    </row>
    <row r="15" spans="1:7" ht="15" customHeight="1" x14ac:dyDescent="0.3">
      <c r="A15" s="141"/>
      <c r="B15" s="143" t="s">
        <v>151</v>
      </c>
      <c r="C15" s="143" t="s">
        <v>101</v>
      </c>
      <c r="D15" s="143" t="s">
        <v>142</v>
      </c>
      <c r="E15" s="143" t="s">
        <v>141</v>
      </c>
      <c r="F15" s="143" t="s">
        <v>140</v>
      </c>
      <c r="G15" s="143" t="s">
        <v>150</v>
      </c>
    </row>
    <row r="16" spans="1:7" ht="21.75" customHeight="1" x14ac:dyDescent="0.3">
      <c r="A16" s="59" t="s">
        <v>135</v>
      </c>
      <c r="B16" s="144"/>
      <c r="C16" s="144"/>
      <c r="D16" s="144"/>
      <c r="E16" s="144"/>
      <c r="F16" s="144"/>
      <c r="G16" s="144"/>
    </row>
    <row r="17" spans="1:7" x14ac:dyDescent="0.3">
      <c r="A17" s="66">
        <v>10</v>
      </c>
      <c r="B17" s="79">
        <v>2.34</v>
      </c>
      <c r="C17" s="77"/>
      <c r="D17" s="77"/>
      <c r="E17" s="77"/>
      <c r="F17" s="77"/>
      <c r="G17" s="77"/>
    </row>
    <row r="18" spans="1:7" x14ac:dyDescent="0.3">
      <c r="A18" s="66">
        <f>+A17+10</f>
        <v>20</v>
      </c>
      <c r="B18" s="79">
        <v>2.34</v>
      </c>
      <c r="C18" s="77"/>
      <c r="D18" s="77"/>
      <c r="E18" s="77"/>
      <c r="F18" s="77"/>
      <c r="G18" s="77"/>
    </row>
    <row r="19" spans="1:7" x14ac:dyDescent="0.3">
      <c r="A19" s="66">
        <f t="shared" ref="A19:A82" si="0">+A18+10</f>
        <v>30</v>
      </c>
      <c r="B19" s="79">
        <v>2.34</v>
      </c>
      <c r="C19" s="77"/>
      <c r="D19" s="77"/>
      <c r="E19" s="77"/>
      <c r="F19" s="77"/>
      <c r="G19" s="77"/>
    </row>
    <row r="20" spans="1:7" x14ac:dyDescent="0.3">
      <c r="A20" s="66">
        <f t="shared" si="0"/>
        <v>40</v>
      </c>
      <c r="B20" s="79">
        <v>2.34</v>
      </c>
      <c r="C20" s="77"/>
      <c r="D20" s="77"/>
      <c r="E20" s="77"/>
      <c r="F20" s="77"/>
      <c r="G20" s="77"/>
    </row>
    <row r="21" spans="1:7" x14ac:dyDescent="0.3">
      <c r="A21" s="66">
        <f t="shared" si="0"/>
        <v>50</v>
      </c>
      <c r="B21" s="79">
        <v>2.34</v>
      </c>
      <c r="C21" s="77"/>
      <c r="D21" s="77"/>
      <c r="E21" s="77"/>
      <c r="F21" s="77"/>
      <c r="G21" s="77"/>
    </row>
    <row r="22" spans="1:7" x14ac:dyDescent="0.3">
      <c r="A22" s="66">
        <f t="shared" si="0"/>
        <v>60</v>
      </c>
      <c r="B22" s="79">
        <v>2.34</v>
      </c>
      <c r="C22" s="77"/>
      <c r="D22" s="77"/>
      <c r="E22" s="77"/>
      <c r="F22" s="77"/>
      <c r="G22" s="77"/>
    </row>
    <row r="23" spans="1:7" x14ac:dyDescent="0.3">
      <c r="A23" s="66">
        <f t="shared" si="0"/>
        <v>70</v>
      </c>
      <c r="B23" s="79">
        <v>2.34</v>
      </c>
      <c r="C23" s="77"/>
      <c r="D23" s="77"/>
      <c r="E23" s="77"/>
      <c r="F23" s="77"/>
      <c r="G23" s="77"/>
    </row>
    <row r="24" spans="1:7" x14ac:dyDescent="0.3">
      <c r="A24" s="66">
        <f t="shared" si="0"/>
        <v>80</v>
      </c>
      <c r="B24" s="79">
        <v>2.34</v>
      </c>
      <c r="C24" s="77"/>
      <c r="D24" s="77"/>
      <c r="E24" s="77"/>
      <c r="F24" s="77"/>
      <c r="G24" s="77"/>
    </row>
    <row r="25" spans="1:7" x14ac:dyDescent="0.3">
      <c r="A25" s="66">
        <f t="shared" si="0"/>
        <v>90</v>
      </c>
      <c r="B25" s="79">
        <v>2.34</v>
      </c>
      <c r="C25" s="77"/>
      <c r="D25" s="77"/>
      <c r="E25" s="77"/>
      <c r="F25" s="77"/>
      <c r="G25" s="77"/>
    </row>
    <row r="26" spans="1:7" x14ac:dyDescent="0.3">
      <c r="A26" s="66">
        <f t="shared" si="0"/>
        <v>100</v>
      </c>
      <c r="B26" s="79">
        <v>2.34</v>
      </c>
      <c r="C26" s="79"/>
      <c r="D26" s="77"/>
      <c r="E26" s="77"/>
      <c r="F26" s="77"/>
      <c r="G26" s="77"/>
    </row>
    <row r="27" spans="1:7" x14ac:dyDescent="0.3">
      <c r="A27" s="66">
        <f t="shared" si="0"/>
        <v>110</v>
      </c>
      <c r="B27" s="79">
        <v>2.34</v>
      </c>
      <c r="C27" s="79"/>
      <c r="D27" s="77"/>
      <c r="E27" s="77"/>
      <c r="F27" s="77"/>
      <c r="G27" s="77"/>
    </row>
    <row r="28" spans="1:7" x14ac:dyDescent="0.3">
      <c r="A28" s="66">
        <f t="shared" si="0"/>
        <v>120</v>
      </c>
      <c r="B28" s="79">
        <v>2.34</v>
      </c>
      <c r="C28" s="79"/>
      <c r="D28" s="77"/>
      <c r="E28" s="77"/>
      <c r="F28" s="77"/>
      <c r="G28" s="77"/>
    </row>
    <row r="29" spans="1:7" x14ac:dyDescent="0.3">
      <c r="A29" s="66">
        <f t="shared" si="0"/>
        <v>130</v>
      </c>
      <c r="B29" s="79">
        <v>2.34</v>
      </c>
      <c r="C29" s="79"/>
      <c r="D29" s="77"/>
      <c r="E29" s="77"/>
      <c r="F29" s="77"/>
      <c r="G29" s="77"/>
    </row>
    <row r="30" spans="1:7" x14ac:dyDescent="0.3">
      <c r="A30" s="66">
        <f t="shared" si="0"/>
        <v>140</v>
      </c>
      <c r="B30" s="79">
        <v>2.34</v>
      </c>
      <c r="C30" s="79"/>
      <c r="D30" s="77"/>
      <c r="E30" s="77"/>
      <c r="F30" s="77"/>
      <c r="G30" s="77"/>
    </row>
    <row r="31" spans="1:7" x14ac:dyDescent="0.3">
      <c r="A31" s="66">
        <f t="shared" si="0"/>
        <v>150</v>
      </c>
      <c r="B31" s="79"/>
      <c r="C31" s="79">
        <v>6.62</v>
      </c>
      <c r="D31" s="77"/>
      <c r="E31" s="77"/>
      <c r="F31" s="77"/>
      <c r="G31" s="77"/>
    </row>
    <row r="32" spans="1:7" x14ac:dyDescent="0.3">
      <c r="A32" s="66">
        <f t="shared" si="0"/>
        <v>160</v>
      </c>
      <c r="B32" s="79"/>
      <c r="C32" s="79">
        <v>6.62</v>
      </c>
      <c r="D32" s="77"/>
      <c r="E32" s="77"/>
      <c r="F32" s="77"/>
      <c r="G32" s="77"/>
    </row>
    <row r="33" spans="1:7" x14ac:dyDescent="0.3">
      <c r="A33" s="66">
        <f t="shared" si="0"/>
        <v>170</v>
      </c>
      <c r="B33" s="79"/>
      <c r="C33" s="79">
        <v>6.62</v>
      </c>
      <c r="D33" s="79"/>
      <c r="E33" s="79"/>
      <c r="F33" s="77"/>
      <c r="G33" s="77"/>
    </row>
    <row r="34" spans="1:7" x14ac:dyDescent="0.3">
      <c r="A34" s="66">
        <f t="shared" si="0"/>
        <v>180</v>
      </c>
      <c r="B34" s="79"/>
      <c r="C34" s="79">
        <v>6.62</v>
      </c>
      <c r="D34" s="79"/>
      <c r="E34" s="79"/>
      <c r="F34" s="77"/>
      <c r="G34" s="77"/>
    </row>
    <row r="35" spans="1:7" x14ac:dyDescent="0.3">
      <c r="A35" s="66">
        <f t="shared" si="0"/>
        <v>190</v>
      </c>
      <c r="B35" s="79"/>
      <c r="C35" s="79">
        <v>6.62</v>
      </c>
      <c r="D35" s="79"/>
      <c r="E35" s="79"/>
      <c r="F35" s="77"/>
      <c r="G35" s="77"/>
    </row>
    <row r="36" spans="1:7" x14ac:dyDescent="0.3">
      <c r="A36" s="66">
        <f t="shared" si="0"/>
        <v>200</v>
      </c>
      <c r="B36" s="79"/>
      <c r="C36" s="79">
        <v>6.62</v>
      </c>
      <c r="D36" s="79"/>
      <c r="E36" s="79"/>
      <c r="F36" s="77"/>
      <c r="G36" s="77"/>
    </row>
    <row r="37" spans="1:7" x14ac:dyDescent="0.3">
      <c r="A37" s="66">
        <f t="shared" si="0"/>
        <v>210</v>
      </c>
      <c r="B37" s="79"/>
      <c r="C37" s="79">
        <v>6.62</v>
      </c>
      <c r="D37" s="79"/>
      <c r="E37" s="79"/>
      <c r="F37" s="77"/>
      <c r="G37" s="77"/>
    </row>
    <row r="38" spans="1:7" x14ac:dyDescent="0.3">
      <c r="A38" s="66">
        <f t="shared" si="0"/>
        <v>220</v>
      </c>
      <c r="B38" s="79"/>
      <c r="C38" s="79">
        <v>6.62</v>
      </c>
      <c r="D38" s="79"/>
      <c r="E38" s="79"/>
      <c r="F38" s="79"/>
      <c r="G38" s="77"/>
    </row>
    <row r="39" spans="1:7" x14ac:dyDescent="0.3">
      <c r="A39" s="66">
        <f t="shared" si="0"/>
        <v>230</v>
      </c>
      <c r="B39" s="79"/>
      <c r="C39" s="79">
        <v>6.62</v>
      </c>
      <c r="D39" s="79"/>
      <c r="E39" s="79"/>
      <c r="F39" s="79"/>
      <c r="G39" s="77"/>
    </row>
    <row r="40" spans="1:7" x14ac:dyDescent="0.3">
      <c r="A40" s="66">
        <f t="shared" si="0"/>
        <v>240</v>
      </c>
      <c r="B40" s="79"/>
      <c r="C40" s="79">
        <v>6.62</v>
      </c>
      <c r="D40" s="79"/>
      <c r="E40" s="79"/>
      <c r="F40" s="79"/>
      <c r="G40" s="77"/>
    </row>
    <row r="41" spans="1:7" x14ac:dyDescent="0.3">
      <c r="A41" s="66">
        <f t="shared" si="0"/>
        <v>250</v>
      </c>
      <c r="B41" s="79"/>
      <c r="C41" s="79">
        <v>6.62</v>
      </c>
      <c r="D41" s="79"/>
      <c r="E41" s="79"/>
      <c r="F41" s="79"/>
      <c r="G41" s="77"/>
    </row>
    <row r="42" spans="1:7" x14ac:dyDescent="0.3">
      <c r="A42" s="66">
        <f t="shared" si="0"/>
        <v>260</v>
      </c>
      <c r="B42" s="79"/>
      <c r="C42" s="79"/>
      <c r="D42" s="79">
        <v>9.9</v>
      </c>
      <c r="E42" s="79"/>
      <c r="F42" s="79"/>
      <c r="G42" s="77"/>
    </row>
    <row r="43" spans="1:7" x14ac:dyDescent="0.3">
      <c r="A43" s="66">
        <f t="shared" si="0"/>
        <v>270</v>
      </c>
      <c r="B43" s="79"/>
      <c r="C43" s="79"/>
      <c r="D43" s="79">
        <v>9.9</v>
      </c>
      <c r="E43" s="77"/>
      <c r="F43" s="77"/>
      <c r="G43" s="77"/>
    </row>
    <row r="44" spans="1:7" x14ac:dyDescent="0.3">
      <c r="A44" s="66">
        <f t="shared" si="0"/>
        <v>280</v>
      </c>
      <c r="B44" s="79"/>
      <c r="C44" s="79"/>
      <c r="D44" s="79">
        <v>9.9</v>
      </c>
      <c r="E44" s="79"/>
      <c r="F44" s="77"/>
      <c r="G44" s="77"/>
    </row>
    <row r="45" spans="1:7" x14ac:dyDescent="0.3">
      <c r="A45" s="66">
        <f t="shared" si="0"/>
        <v>290</v>
      </c>
      <c r="B45" s="79"/>
      <c r="C45" s="79"/>
      <c r="D45" s="79">
        <v>9.9</v>
      </c>
      <c r="E45" s="79"/>
      <c r="F45" s="77"/>
      <c r="G45" s="77"/>
    </row>
    <row r="46" spans="1:7" x14ac:dyDescent="0.3">
      <c r="A46" s="66">
        <f t="shared" si="0"/>
        <v>300</v>
      </c>
      <c r="B46" s="79"/>
      <c r="C46" s="79"/>
      <c r="D46" s="77"/>
      <c r="E46" s="79">
        <v>20.46</v>
      </c>
      <c r="F46" s="77"/>
      <c r="G46" s="77"/>
    </row>
    <row r="47" spans="1:7" x14ac:dyDescent="0.3">
      <c r="A47" s="66">
        <f t="shared" si="0"/>
        <v>310</v>
      </c>
      <c r="B47" s="79"/>
      <c r="C47" s="79"/>
      <c r="D47" s="77"/>
      <c r="E47" s="79">
        <v>20.46</v>
      </c>
      <c r="F47" s="77"/>
      <c r="G47" s="77"/>
    </row>
    <row r="48" spans="1:7" x14ac:dyDescent="0.3">
      <c r="A48" s="66">
        <f t="shared" si="0"/>
        <v>320</v>
      </c>
      <c r="B48" s="79"/>
      <c r="C48" s="79"/>
      <c r="D48" s="77"/>
      <c r="E48" s="79">
        <v>20.46</v>
      </c>
      <c r="F48" s="77"/>
      <c r="G48" s="77"/>
    </row>
    <row r="49" spans="1:7" x14ac:dyDescent="0.3">
      <c r="A49" s="66">
        <f t="shared" si="0"/>
        <v>330</v>
      </c>
      <c r="B49" s="79"/>
      <c r="C49" s="79"/>
      <c r="D49" s="77"/>
      <c r="E49" s="79">
        <v>20.46</v>
      </c>
      <c r="F49" s="79"/>
      <c r="G49" s="77"/>
    </row>
    <row r="50" spans="1:7" x14ac:dyDescent="0.3">
      <c r="A50" s="66">
        <f t="shared" si="0"/>
        <v>340</v>
      </c>
      <c r="B50" s="79"/>
      <c r="C50" s="79"/>
      <c r="D50" s="77"/>
      <c r="E50" s="79">
        <v>20.46</v>
      </c>
      <c r="F50" s="79"/>
      <c r="G50" s="77"/>
    </row>
    <row r="51" spans="1:7" x14ac:dyDescent="0.3">
      <c r="A51" s="66">
        <f t="shared" si="0"/>
        <v>350</v>
      </c>
      <c r="B51" s="79"/>
      <c r="C51" s="79"/>
      <c r="D51" s="77"/>
      <c r="E51" s="79"/>
      <c r="F51" s="79">
        <v>21.12</v>
      </c>
      <c r="G51" s="77"/>
    </row>
    <row r="52" spans="1:7" x14ac:dyDescent="0.3">
      <c r="A52" s="66">
        <f t="shared" si="0"/>
        <v>360</v>
      </c>
      <c r="B52" s="79"/>
      <c r="C52" s="79"/>
      <c r="D52" s="77"/>
      <c r="E52" s="79"/>
      <c r="F52" s="79">
        <v>21.12</v>
      </c>
      <c r="G52" s="77"/>
    </row>
    <row r="53" spans="1:7" x14ac:dyDescent="0.3">
      <c r="A53" s="66">
        <f t="shared" si="0"/>
        <v>370</v>
      </c>
      <c r="B53" s="79"/>
      <c r="C53" s="79"/>
      <c r="D53" s="77"/>
      <c r="E53" s="79"/>
      <c r="F53" s="79">
        <v>21.12</v>
      </c>
      <c r="G53" s="77"/>
    </row>
    <row r="54" spans="1:7" x14ac:dyDescent="0.3">
      <c r="A54" s="66">
        <f t="shared" si="0"/>
        <v>380</v>
      </c>
      <c r="B54" s="79"/>
      <c r="C54" s="79"/>
      <c r="D54" s="77"/>
      <c r="E54" s="77"/>
      <c r="F54" s="79">
        <v>21.12</v>
      </c>
      <c r="G54" s="77"/>
    </row>
    <row r="55" spans="1:7" x14ac:dyDescent="0.3">
      <c r="A55" s="66">
        <f t="shared" si="0"/>
        <v>390</v>
      </c>
      <c r="B55" s="79"/>
      <c r="C55" s="79"/>
      <c r="D55" s="77"/>
      <c r="E55" s="77"/>
      <c r="F55" s="79">
        <v>21.12</v>
      </c>
      <c r="G55" s="77"/>
    </row>
    <row r="56" spans="1:7" x14ac:dyDescent="0.3">
      <c r="A56" s="66">
        <f t="shared" si="0"/>
        <v>400</v>
      </c>
      <c r="B56" s="79"/>
      <c r="C56" s="79"/>
      <c r="D56" s="77"/>
      <c r="E56" s="77"/>
      <c r="F56" s="77"/>
      <c r="G56" s="77">
        <v>21.84</v>
      </c>
    </row>
    <row r="57" spans="1:7" x14ac:dyDescent="0.3">
      <c r="A57" s="66">
        <f t="shared" si="0"/>
        <v>410</v>
      </c>
      <c r="B57" s="79"/>
      <c r="C57" s="79"/>
      <c r="D57" s="77"/>
      <c r="E57" s="77"/>
      <c r="F57" s="77"/>
      <c r="G57" s="77">
        <v>21.84</v>
      </c>
    </row>
    <row r="58" spans="1:7" x14ac:dyDescent="0.3">
      <c r="A58" s="66">
        <f t="shared" si="0"/>
        <v>420</v>
      </c>
      <c r="B58" s="79"/>
      <c r="C58" s="79"/>
      <c r="D58" s="77"/>
      <c r="E58" s="77"/>
      <c r="F58" s="77"/>
      <c r="G58" s="77">
        <v>21.84</v>
      </c>
    </row>
    <row r="59" spans="1:7" x14ac:dyDescent="0.3">
      <c r="A59" s="66">
        <f t="shared" si="0"/>
        <v>430</v>
      </c>
      <c r="B59" s="79"/>
      <c r="C59" s="79"/>
      <c r="D59" s="77"/>
      <c r="E59" s="77"/>
      <c r="F59" s="77"/>
      <c r="G59" s="77">
        <v>21.84</v>
      </c>
    </row>
    <row r="60" spans="1:7" x14ac:dyDescent="0.3">
      <c r="A60" s="66">
        <f t="shared" si="0"/>
        <v>440</v>
      </c>
      <c r="B60" s="79"/>
      <c r="C60" s="79"/>
      <c r="D60" s="77"/>
      <c r="E60" s="77"/>
      <c r="F60" s="77"/>
      <c r="G60" s="77">
        <v>21.84</v>
      </c>
    </row>
    <row r="61" spans="1:7" x14ac:dyDescent="0.3">
      <c r="A61" s="66">
        <f t="shared" si="0"/>
        <v>450</v>
      </c>
      <c r="B61" s="79"/>
      <c r="C61" s="79"/>
      <c r="D61" s="77"/>
      <c r="E61" s="77"/>
      <c r="F61" s="77"/>
      <c r="G61" s="77">
        <v>21.84</v>
      </c>
    </row>
    <row r="62" spans="1:7" x14ac:dyDescent="0.3">
      <c r="A62" s="66">
        <f t="shared" si="0"/>
        <v>460</v>
      </c>
      <c r="B62" s="79"/>
      <c r="C62" s="79"/>
      <c r="D62" s="77"/>
      <c r="E62" s="77"/>
      <c r="F62" s="77"/>
      <c r="G62" s="77">
        <v>21.84</v>
      </c>
    </row>
    <row r="63" spans="1:7" x14ac:dyDescent="0.3">
      <c r="A63" s="66">
        <f t="shared" si="0"/>
        <v>470</v>
      </c>
      <c r="B63" s="79"/>
      <c r="C63" s="79"/>
      <c r="D63" s="77"/>
      <c r="E63" s="77"/>
      <c r="F63" s="77"/>
      <c r="G63" s="77"/>
    </row>
    <row r="64" spans="1:7" x14ac:dyDescent="0.3">
      <c r="A64" s="66">
        <f t="shared" si="0"/>
        <v>480</v>
      </c>
      <c r="B64" s="79"/>
      <c r="C64" s="79"/>
      <c r="D64" s="77"/>
      <c r="E64" s="77"/>
      <c r="F64" s="77"/>
      <c r="G64" s="77"/>
    </row>
    <row r="65" spans="1:7" x14ac:dyDescent="0.3">
      <c r="A65" s="66">
        <f t="shared" si="0"/>
        <v>490</v>
      </c>
      <c r="B65" s="79"/>
      <c r="C65" s="79"/>
      <c r="D65" s="77"/>
      <c r="E65" s="77"/>
      <c r="F65" s="77"/>
      <c r="G65" s="77"/>
    </row>
    <row r="66" spans="1:7" x14ac:dyDescent="0.3">
      <c r="A66" s="66">
        <f t="shared" si="0"/>
        <v>500</v>
      </c>
      <c r="B66" s="79"/>
      <c r="C66" s="79"/>
      <c r="D66" s="77"/>
      <c r="E66" s="77"/>
      <c r="F66" s="77"/>
      <c r="G66" s="77"/>
    </row>
    <row r="67" spans="1:7" x14ac:dyDescent="0.3">
      <c r="A67" s="66">
        <f t="shared" si="0"/>
        <v>510</v>
      </c>
      <c r="B67" s="79"/>
      <c r="C67" s="79"/>
      <c r="D67" s="77"/>
      <c r="E67" s="77"/>
      <c r="F67" s="77"/>
      <c r="G67" s="77"/>
    </row>
    <row r="68" spans="1:7" x14ac:dyDescent="0.3">
      <c r="A68" s="66">
        <f t="shared" si="0"/>
        <v>520</v>
      </c>
      <c r="B68" s="79"/>
      <c r="C68" s="79"/>
      <c r="D68" s="77"/>
      <c r="E68" s="77"/>
      <c r="F68" s="77"/>
      <c r="G68" s="77"/>
    </row>
    <row r="69" spans="1:7" x14ac:dyDescent="0.3">
      <c r="A69" s="66">
        <f t="shared" si="0"/>
        <v>530</v>
      </c>
      <c r="B69" s="79"/>
      <c r="C69" s="79"/>
      <c r="D69" s="77"/>
      <c r="E69" s="77"/>
      <c r="F69" s="77"/>
      <c r="G69" s="77"/>
    </row>
    <row r="70" spans="1:7" x14ac:dyDescent="0.3">
      <c r="A70" s="66">
        <f t="shared" si="0"/>
        <v>540</v>
      </c>
      <c r="B70" s="79"/>
      <c r="C70" s="79"/>
      <c r="D70" s="77"/>
      <c r="E70" s="77"/>
      <c r="F70" s="77"/>
      <c r="G70" s="77"/>
    </row>
    <row r="71" spans="1:7" x14ac:dyDescent="0.3">
      <c r="A71" s="66">
        <f t="shared" si="0"/>
        <v>550</v>
      </c>
      <c r="B71" s="79"/>
      <c r="C71" s="79"/>
      <c r="D71" s="77"/>
      <c r="E71" s="77"/>
      <c r="F71" s="77"/>
      <c r="G71" s="77"/>
    </row>
    <row r="72" spans="1:7" x14ac:dyDescent="0.3">
      <c r="A72" s="66">
        <f t="shared" si="0"/>
        <v>560</v>
      </c>
      <c r="B72" s="79"/>
      <c r="C72" s="79"/>
      <c r="D72" s="77"/>
      <c r="E72" s="77"/>
      <c r="F72" s="77"/>
      <c r="G72" s="77"/>
    </row>
    <row r="73" spans="1:7" x14ac:dyDescent="0.3">
      <c r="A73" s="66">
        <f t="shared" si="0"/>
        <v>570</v>
      </c>
      <c r="B73" s="79"/>
      <c r="C73" s="79"/>
      <c r="D73" s="77"/>
      <c r="E73" s="77"/>
      <c r="F73" s="77"/>
      <c r="G73" s="77"/>
    </row>
    <row r="74" spans="1:7" x14ac:dyDescent="0.3">
      <c r="A74" s="66">
        <f t="shared" si="0"/>
        <v>580</v>
      </c>
      <c r="B74" s="79"/>
      <c r="C74" s="79"/>
      <c r="D74" s="77"/>
      <c r="E74" s="77"/>
      <c r="F74" s="77"/>
      <c r="G74" s="77"/>
    </row>
    <row r="75" spans="1:7" x14ac:dyDescent="0.3">
      <c r="A75" s="66">
        <f t="shared" si="0"/>
        <v>590</v>
      </c>
      <c r="B75" s="79"/>
      <c r="C75" s="79"/>
      <c r="D75" s="77"/>
      <c r="E75" s="77"/>
      <c r="F75" s="77"/>
      <c r="G75" s="77"/>
    </row>
    <row r="76" spans="1:7" x14ac:dyDescent="0.3">
      <c r="A76" s="66">
        <f t="shared" si="0"/>
        <v>600</v>
      </c>
      <c r="B76" s="79"/>
      <c r="C76" s="79"/>
      <c r="D76" s="77"/>
      <c r="E76" s="77"/>
      <c r="F76" s="77"/>
      <c r="G76" s="77"/>
    </row>
    <row r="77" spans="1:7" x14ac:dyDescent="0.3">
      <c r="A77" s="66">
        <f t="shared" si="0"/>
        <v>610</v>
      </c>
      <c r="B77" s="79"/>
      <c r="C77" s="79"/>
      <c r="D77" s="77"/>
      <c r="E77" s="77"/>
      <c r="F77" s="77"/>
      <c r="G77" s="77"/>
    </row>
    <row r="78" spans="1:7" x14ac:dyDescent="0.3">
      <c r="A78" s="66">
        <f t="shared" si="0"/>
        <v>620</v>
      </c>
      <c r="B78" s="79"/>
      <c r="C78" s="79"/>
      <c r="D78" s="77"/>
      <c r="E78" s="77"/>
      <c r="F78" s="77"/>
      <c r="G78" s="77"/>
    </row>
    <row r="79" spans="1:7" x14ac:dyDescent="0.3">
      <c r="A79" s="66">
        <f t="shared" si="0"/>
        <v>630</v>
      </c>
      <c r="B79" s="79"/>
      <c r="C79" s="79"/>
      <c r="D79" s="77"/>
      <c r="E79" s="77"/>
      <c r="F79" s="77"/>
      <c r="G79" s="77"/>
    </row>
    <row r="80" spans="1:7" x14ac:dyDescent="0.3">
      <c r="A80" s="66">
        <f t="shared" si="0"/>
        <v>640</v>
      </c>
      <c r="B80" s="79"/>
      <c r="C80" s="79"/>
      <c r="D80" s="77"/>
      <c r="E80" s="77"/>
      <c r="F80" s="77"/>
      <c r="G80" s="77"/>
    </row>
    <row r="81" spans="1:7" x14ac:dyDescent="0.3">
      <c r="A81" s="66">
        <f t="shared" si="0"/>
        <v>650</v>
      </c>
      <c r="B81" s="79"/>
      <c r="C81" s="79"/>
      <c r="D81" s="77"/>
      <c r="E81" s="77"/>
      <c r="F81" s="77"/>
      <c r="G81" s="77"/>
    </row>
    <row r="82" spans="1:7" x14ac:dyDescent="0.3">
      <c r="A82" s="66">
        <f t="shared" si="0"/>
        <v>660</v>
      </c>
      <c r="B82" s="79"/>
      <c r="C82" s="79"/>
      <c r="D82" s="77"/>
      <c r="E82" s="77"/>
      <c r="F82" s="77"/>
      <c r="G82" s="77"/>
    </row>
    <row r="83" spans="1:7" x14ac:dyDescent="0.3">
      <c r="A83" s="66">
        <f t="shared" ref="A83:A136" si="1">+A82+10</f>
        <v>670</v>
      </c>
      <c r="B83" s="79"/>
      <c r="C83" s="79"/>
      <c r="D83" s="77"/>
      <c r="E83" s="77"/>
      <c r="F83" s="77"/>
      <c r="G83" s="77"/>
    </row>
    <row r="84" spans="1:7" x14ac:dyDescent="0.3">
      <c r="A84" s="66">
        <f t="shared" si="1"/>
        <v>680</v>
      </c>
      <c r="B84" s="79"/>
      <c r="C84" s="79"/>
      <c r="D84" s="77"/>
      <c r="E84" s="77"/>
      <c r="F84" s="77"/>
      <c r="G84" s="77"/>
    </row>
    <row r="85" spans="1:7" x14ac:dyDescent="0.3">
      <c r="A85" s="66">
        <f t="shared" si="1"/>
        <v>690</v>
      </c>
      <c r="B85" s="79"/>
      <c r="C85" s="79"/>
      <c r="D85" s="77"/>
      <c r="E85" s="77"/>
      <c r="F85" s="77"/>
      <c r="G85" s="77"/>
    </row>
    <row r="86" spans="1:7" x14ac:dyDescent="0.3">
      <c r="A86" s="66">
        <f t="shared" si="1"/>
        <v>700</v>
      </c>
      <c r="B86" s="79"/>
      <c r="C86" s="79"/>
      <c r="D86" s="77"/>
      <c r="E86" s="77"/>
      <c r="F86" s="77"/>
      <c r="G86" s="77"/>
    </row>
    <row r="87" spans="1:7" x14ac:dyDescent="0.3">
      <c r="A87" s="66">
        <f t="shared" si="1"/>
        <v>710</v>
      </c>
      <c r="B87" s="79"/>
      <c r="C87" s="79"/>
      <c r="D87" s="77"/>
      <c r="E87" s="77"/>
      <c r="F87" s="77"/>
      <c r="G87" s="77"/>
    </row>
    <row r="88" spans="1:7" x14ac:dyDescent="0.3">
      <c r="A88" s="66">
        <f t="shared" si="1"/>
        <v>720</v>
      </c>
      <c r="B88" s="79"/>
      <c r="C88" s="79"/>
      <c r="D88" s="77"/>
      <c r="E88" s="77"/>
      <c r="F88" s="77"/>
      <c r="G88" s="77"/>
    </row>
    <row r="89" spans="1:7" x14ac:dyDescent="0.3">
      <c r="A89" s="66">
        <f t="shared" si="1"/>
        <v>730</v>
      </c>
      <c r="B89" s="79"/>
      <c r="C89" s="79"/>
      <c r="D89" s="77"/>
      <c r="E89" s="77"/>
      <c r="F89" s="77"/>
      <c r="G89" s="77"/>
    </row>
    <row r="90" spans="1:7" x14ac:dyDescent="0.3">
      <c r="A90" s="66">
        <f t="shared" si="1"/>
        <v>740</v>
      </c>
      <c r="B90" s="79"/>
      <c r="C90" s="79"/>
      <c r="D90" s="77"/>
      <c r="E90" s="77"/>
      <c r="F90" s="77"/>
      <c r="G90" s="77"/>
    </row>
    <row r="91" spans="1:7" x14ac:dyDescent="0.3">
      <c r="A91" s="66">
        <f t="shared" si="1"/>
        <v>750</v>
      </c>
      <c r="B91" s="79"/>
      <c r="C91" s="79"/>
      <c r="D91" s="77"/>
      <c r="E91" s="77"/>
      <c r="F91" s="77"/>
      <c r="G91" s="77"/>
    </row>
    <row r="92" spans="1:7" x14ac:dyDescent="0.3">
      <c r="A92" s="66">
        <f t="shared" si="1"/>
        <v>760</v>
      </c>
      <c r="B92" s="79"/>
      <c r="C92" s="79"/>
      <c r="D92" s="77"/>
      <c r="E92" s="77"/>
      <c r="F92" s="77"/>
      <c r="G92" s="77"/>
    </row>
    <row r="93" spans="1:7" x14ac:dyDescent="0.3">
      <c r="A93" s="66">
        <f t="shared" si="1"/>
        <v>770</v>
      </c>
      <c r="B93" s="79"/>
      <c r="C93" s="79"/>
      <c r="D93" s="77"/>
      <c r="E93" s="77"/>
      <c r="F93" s="77"/>
      <c r="G93" s="77"/>
    </row>
    <row r="94" spans="1:7" x14ac:dyDescent="0.3">
      <c r="A94" s="66">
        <f t="shared" si="1"/>
        <v>780</v>
      </c>
      <c r="B94" s="79"/>
      <c r="C94" s="79"/>
      <c r="D94" s="77"/>
      <c r="E94" s="77"/>
      <c r="F94" s="77"/>
      <c r="G94" s="77"/>
    </row>
    <row r="95" spans="1:7" x14ac:dyDescent="0.3">
      <c r="A95" s="66">
        <f t="shared" si="1"/>
        <v>790</v>
      </c>
      <c r="B95" s="79"/>
      <c r="C95" s="79"/>
      <c r="D95" s="77"/>
      <c r="E95" s="77"/>
      <c r="F95" s="77"/>
      <c r="G95" s="77"/>
    </row>
    <row r="96" spans="1:7" x14ac:dyDescent="0.3">
      <c r="A96" s="66">
        <f t="shared" si="1"/>
        <v>800</v>
      </c>
      <c r="B96" s="77"/>
      <c r="C96" s="79"/>
      <c r="D96" s="77"/>
      <c r="E96" s="77"/>
      <c r="F96" s="77"/>
      <c r="G96" s="77"/>
    </row>
    <row r="97" spans="1:7" x14ac:dyDescent="0.3">
      <c r="A97" s="66">
        <f t="shared" si="1"/>
        <v>810</v>
      </c>
      <c r="B97" s="77"/>
      <c r="C97" s="79"/>
      <c r="D97" s="77"/>
      <c r="E97" s="77"/>
      <c r="F97" s="77"/>
      <c r="G97" s="77"/>
    </row>
    <row r="98" spans="1:7" x14ac:dyDescent="0.3">
      <c r="A98" s="66">
        <f t="shared" si="1"/>
        <v>820</v>
      </c>
      <c r="B98" s="77"/>
      <c r="C98" s="79"/>
      <c r="D98" s="77"/>
      <c r="E98" s="77"/>
      <c r="F98" s="77"/>
      <c r="G98" s="77"/>
    </row>
    <row r="99" spans="1:7" x14ac:dyDescent="0.3">
      <c r="A99" s="66">
        <f t="shared" si="1"/>
        <v>830</v>
      </c>
      <c r="B99" s="77"/>
      <c r="C99" s="79"/>
      <c r="D99" s="77"/>
      <c r="E99" s="77"/>
      <c r="F99" s="77"/>
      <c r="G99" s="77"/>
    </row>
    <row r="100" spans="1:7" x14ac:dyDescent="0.3">
      <c r="A100" s="66">
        <f t="shared" si="1"/>
        <v>840</v>
      </c>
      <c r="B100" s="77"/>
      <c r="C100" s="79"/>
      <c r="D100" s="77"/>
      <c r="E100" s="77"/>
      <c r="F100" s="77"/>
      <c r="G100" s="77"/>
    </row>
    <row r="101" spans="1:7" x14ac:dyDescent="0.3">
      <c r="A101" s="66">
        <f t="shared" si="1"/>
        <v>850</v>
      </c>
      <c r="B101" s="77"/>
      <c r="C101" s="79"/>
      <c r="D101" s="77"/>
      <c r="E101" s="77"/>
      <c r="F101" s="77"/>
      <c r="G101" s="77"/>
    </row>
    <row r="102" spans="1:7" x14ac:dyDescent="0.3">
      <c r="A102" s="66">
        <f t="shared" si="1"/>
        <v>860</v>
      </c>
      <c r="B102" s="77"/>
      <c r="C102" s="79"/>
      <c r="D102" s="77"/>
      <c r="E102" s="77"/>
      <c r="F102" s="77"/>
      <c r="G102" s="77"/>
    </row>
    <row r="103" spans="1:7" x14ac:dyDescent="0.3">
      <c r="A103" s="66">
        <f t="shared" si="1"/>
        <v>870</v>
      </c>
      <c r="B103" s="77"/>
      <c r="C103" s="79"/>
      <c r="D103" s="77"/>
      <c r="E103" s="77"/>
      <c r="F103" s="77"/>
      <c r="G103" s="77"/>
    </row>
    <row r="104" spans="1:7" x14ac:dyDescent="0.3">
      <c r="A104" s="66">
        <f t="shared" si="1"/>
        <v>880</v>
      </c>
      <c r="B104" s="77"/>
      <c r="C104" s="79"/>
      <c r="D104" s="77"/>
      <c r="E104" s="77"/>
      <c r="F104" s="77"/>
      <c r="G104" s="77"/>
    </row>
    <row r="105" spans="1:7" x14ac:dyDescent="0.3">
      <c r="A105" s="66">
        <f t="shared" si="1"/>
        <v>890</v>
      </c>
      <c r="B105" s="77"/>
      <c r="C105" s="77"/>
      <c r="D105" s="79"/>
      <c r="E105" s="77"/>
      <c r="F105" s="77"/>
      <c r="G105" s="77"/>
    </row>
    <row r="106" spans="1:7" x14ac:dyDescent="0.3">
      <c r="A106" s="66">
        <f t="shared" si="1"/>
        <v>900</v>
      </c>
      <c r="B106" s="77"/>
      <c r="C106" s="77"/>
      <c r="D106" s="79"/>
      <c r="E106" s="77"/>
      <c r="F106" s="77"/>
      <c r="G106" s="77"/>
    </row>
    <row r="107" spans="1:7" x14ac:dyDescent="0.3">
      <c r="A107" s="66">
        <f t="shared" si="1"/>
        <v>910</v>
      </c>
      <c r="B107" s="77"/>
      <c r="C107" s="77"/>
      <c r="D107" s="79"/>
      <c r="E107" s="77"/>
      <c r="F107" s="77"/>
      <c r="G107" s="77"/>
    </row>
    <row r="108" spans="1:7" x14ac:dyDescent="0.3">
      <c r="A108" s="66">
        <f t="shared" si="1"/>
        <v>920</v>
      </c>
      <c r="B108" s="77"/>
      <c r="C108" s="77"/>
      <c r="D108" s="79"/>
      <c r="E108" s="77"/>
      <c r="F108" s="77"/>
      <c r="G108" s="77"/>
    </row>
    <row r="109" spans="1:7" x14ac:dyDescent="0.3">
      <c r="A109" s="66">
        <f t="shared" si="1"/>
        <v>930</v>
      </c>
      <c r="B109" s="77"/>
      <c r="C109" s="77"/>
      <c r="D109" s="79"/>
      <c r="E109" s="77"/>
      <c r="F109" s="77"/>
      <c r="G109" s="77"/>
    </row>
    <row r="110" spans="1:7" x14ac:dyDescent="0.3">
      <c r="A110" s="66">
        <f t="shared" si="1"/>
        <v>940</v>
      </c>
      <c r="B110" s="77"/>
      <c r="C110" s="77"/>
      <c r="D110" s="79"/>
      <c r="E110" s="77"/>
      <c r="F110" s="77"/>
      <c r="G110" s="77"/>
    </row>
    <row r="111" spans="1:7" x14ac:dyDescent="0.3">
      <c r="A111" s="66">
        <f t="shared" si="1"/>
        <v>950</v>
      </c>
      <c r="B111" s="77"/>
      <c r="C111" s="77"/>
      <c r="D111" s="79"/>
      <c r="E111" s="77"/>
      <c r="F111" s="77"/>
      <c r="G111" s="77"/>
    </row>
    <row r="112" spans="1:7" x14ac:dyDescent="0.3">
      <c r="A112" s="66">
        <f t="shared" si="1"/>
        <v>960</v>
      </c>
      <c r="B112" s="77"/>
      <c r="C112" s="77"/>
      <c r="D112" s="79"/>
      <c r="E112" s="77"/>
      <c r="F112" s="77"/>
      <c r="G112" s="77"/>
    </row>
    <row r="113" spans="1:7" x14ac:dyDescent="0.3">
      <c r="A113" s="66">
        <f t="shared" si="1"/>
        <v>970</v>
      </c>
      <c r="B113" s="77"/>
      <c r="C113" s="77"/>
      <c r="D113" s="79"/>
      <c r="E113" s="77"/>
      <c r="F113" s="77"/>
      <c r="G113" s="77"/>
    </row>
    <row r="114" spans="1:7" x14ac:dyDescent="0.3">
      <c r="A114" s="66">
        <f t="shared" si="1"/>
        <v>980</v>
      </c>
      <c r="B114" s="77"/>
      <c r="C114" s="77"/>
      <c r="D114" s="79"/>
      <c r="E114" s="77"/>
      <c r="F114" s="77"/>
      <c r="G114" s="77"/>
    </row>
    <row r="115" spans="1:7" x14ac:dyDescent="0.3">
      <c r="A115" s="66">
        <f t="shared" si="1"/>
        <v>990</v>
      </c>
      <c r="B115" s="77"/>
      <c r="C115" s="77"/>
      <c r="D115" s="79"/>
      <c r="E115" s="77"/>
      <c r="F115" s="77"/>
      <c r="G115" s="77"/>
    </row>
    <row r="116" spans="1:7" x14ac:dyDescent="0.3">
      <c r="A116" s="66">
        <f t="shared" si="1"/>
        <v>1000</v>
      </c>
      <c r="B116" s="77"/>
      <c r="C116" s="77"/>
      <c r="D116" s="79"/>
      <c r="E116" s="77"/>
      <c r="F116" s="77"/>
      <c r="G116" s="77"/>
    </row>
    <row r="117" spans="1:7" x14ac:dyDescent="0.3">
      <c r="A117" s="66">
        <f t="shared" si="1"/>
        <v>1010</v>
      </c>
      <c r="B117" s="77"/>
      <c r="C117" s="77"/>
      <c r="D117" s="79"/>
      <c r="E117" s="77"/>
      <c r="F117" s="77"/>
      <c r="G117" s="77"/>
    </row>
    <row r="118" spans="1:7" x14ac:dyDescent="0.3">
      <c r="A118" s="66">
        <f t="shared" si="1"/>
        <v>1020</v>
      </c>
      <c r="B118" s="77"/>
      <c r="C118" s="77"/>
      <c r="D118" s="79"/>
      <c r="E118" s="77"/>
      <c r="F118" s="77"/>
      <c r="G118" s="77"/>
    </row>
    <row r="119" spans="1:7" x14ac:dyDescent="0.3">
      <c r="A119" s="66">
        <f t="shared" si="1"/>
        <v>1030</v>
      </c>
      <c r="B119" s="77"/>
      <c r="C119" s="77"/>
      <c r="D119" s="79"/>
      <c r="E119" s="77"/>
      <c r="F119" s="77"/>
      <c r="G119" s="77"/>
    </row>
    <row r="120" spans="1:7" x14ac:dyDescent="0.3">
      <c r="A120" s="66">
        <f t="shared" si="1"/>
        <v>1040</v>
      </c>
      <c r="B120" s="77"/>
      <c r="C120" s="77"/>
      <c r="D120" s="79"/>
      <c r="E120" s="77"/>
      <c r="F120" s="77"/>
      <c r="G120" s="77"/>
    </row>
    <row r="121" spans="1:7" x14ac:dyDescent="0.3">
      <c r="A121" s="66">
        <f t="shared" si="1"/>
        <v>1050</v>
      </c>
      <c r="B121" s="77"/>
      <c r="C121" s="77"/>
      <c r="D121" s="77"/>
      <c r="E121" s="79"/>
      <c r="F121" s="77"/>
      <c r="G121" s="77"/>
    </row>
    <row r="122" spans="1:7" x14ac:dyDescent="0.3">
      <c r="A122" s="66">
        <f t="shared" si="1"/>
        <v>1060</v>
      </c>
      <c r="B122" s="77"/>
      <c r="C122" s="77"/>
      <c r="D122" s="77"/>
      <c r="E122" s="79"/>
      <c r="F122" s="77"/>
      <c r="G122" s="77"/>
    </row>
    <row r="123" spans="1:7" x14ac:dyDescent="0.3">
      <c r="A123" s="66">
        <f t="shared" si="1"/>
        <v>1070</v>
      </c>
      <c r="B123" s="77"/>
      <c r="C123" s="77"/>
      <c r="D123" s="77"/>
      <c r="E123" s="79"/>
      <c r="F123" s="77"/>
      <c r="G123" s="77"/>
    </row>
    <row r="124" spans="1:7" x14ac:dyDescent="0.3">
      <c r="A124" s="66">
        <f t="shared" si="1"/>
        <v>1080</v>
      </c>
      <c r="B124" s="77"/>
      <c r="C124" s="77"/>
      <c r="D124" s="77"/>
      <c r="E124" s="79"/>
      <c r="F124" s="77"/>
      <c r="G124" s="77"/>
    </row>
    <row r="125" spans="1:7" x14ac:dyDescent="0.3">
      <c r="A125" s="66">
        <f t="shared" si="1"/>
        <v>1090</v>
      </c>
      <c r="B125" s="77"/>
      <c r="C125" s="77"/>
      <c r="D125" s="77"/>
      <c r="E125" s="79"/>
      <c r="F125" s="77"/>
      <c r="G125" s="77"/>
    </row>
    <row r="126" spans="1:7" x14ac:dyDescent="0.3">
      <c r="A126" s="66">
        <f t="shared" si="1"/>
        <v>1100</v>
      </c>
      <c r="B126" s="77"/>
      <c r="C126" s="77"/>
      <c r="D126" s="77"/>
      <c r="E126" s="79"/>
      <c r="F126" s="77"/>
      <c r="G126" s="77"/>
    </row>
    <row r="127" spans="1:7" x14ac:dyDescent="0.3">
      <c r="A127" s="66">
        <f t="shared" si="1"/>
        <v>1110</v>
      </c>
      <c r="B127" s="77"/>
      <c r="C127" s="77"/>
      <c r="D127" s="77"/>
      <c r="E127" s="79"/>
      <c r="F127" s="77"/>
      <c r="G127" s="77"/>
    </row>
    <row r="128" spans="1:7" x14ac:dyDescent="0.3">
      <c r="A128" s="66">
        <f t="shared" si="1"/>
        <v>1120</v>
      </c>
      <c r="B128" s="77"/>
      <c r="C128" s="77"/>
      <c r="D128" s="77"/>
      <c r="E128" s="79"/>
      <c r="F128" s="77"/>
      <c r="G128" s="77"/>
    </row>
    <row r="129" spans="1:7" x14ac:dyDescent="0.3">
      <c r="A129" s="66">
        <f t="shared" si="1"/>
        <v>1130</v>
      </c>
      <c r="B129" s="77"/>
      <c r="C129" s="77"/>
      <c r="D129" s="77"/>
      <c r="E129" s="79"/>
      <c r="F129" s="77"/>
      <c r="G129" s="77"/>
    </row>
    <row r="130" spans="1:7" x14ac:dyDescent="0.3">
      <c r="A130" s="66">
        <f t="shared" si="1"/>
        <v>1140</v>
      </c>
      <c r="B130" s="77"/>
      <c r="C130" s="77"/>
      <c r="D130" s="77"/>
      <c r="E130" s="79"/>
      <c r="F130" s="77"/>
      <c r="G130" s="77"/>
    </row>
    <row r="131" spans="1:7" x14ac:dyDescent="0.3">
      <c r="A131" s="66">
        <f t="shared" si="1"/>
        <v>1150</v>
      </c>
      <c r="B131" s="77"/>
      <c r="C131" s="77"/>
      <c r="D131" s="77"/>
      <c r="E131" s="79"/>
      <c r="F131" s="77"/>
      <c r="G131" s="77"/>
    </row>
    <row r="132" spans="1:7" x14ac:dyDescent="0.3">
      <c r="A132" s="66">
        <f t="shared" si="1"/>
        <v>1160</v>
      </c>
      <c r="B132" s="77"/>
      <c r="C132" s="77"/>
      <c r="D132" s="77"/>
      <c r="E132" s="79"/>
      <c r="F132" s="77"/>
      <c r="G132" s="77"/>
    </row>
    <row r="133" spans="1:7" x14ac:dyDescent="0.3">
      <c r="A133" s="66">
        <f t="shared" si="1"/>
        <v>1170</v>
      </c>
      <c r="B133" s="77"/>
      <c r="C133" s="77"/>
      <c r="D133" s="77"/>
      <c r="E133" s="79"/>
      <c r="F133" s="77"/>
      <c r="G133" s="77"/>
    </row>
    <row r="134" spans="1:7" x14ac:dyDescent="0.3">
      <c r="A134" s="66">
        <f t="shared" si="1"/>
        <v>1180</v>
      </c>
      <c r="B134" s="77"/>
      <c r="C134" s="77"/>
      <c r="D134" s="77"/>
      <c r="E134" s="79"/>
      <c r="F134" s="77"/>
      <c r="G134" s="77"/>
    </row>
    <row r="135" spans="1:7" x14ac:dyDescent="0.3">
      <c r="A135" s="66">
        <f t="shared" si="1"/>
        <v>1190</v>
      </c>
      <c r="B135" s="77"/>
      <c r="C135" s="77"/>
      <c r="D135" s="77"/>
      <c r="E135" s="79"/>
      <c r="F135" s="77"/>
      <c r="G135" s="77"/>
    </row>
    <row r="136" spans="1:7" x14ac:dyDescent="0.3">
      <c r="A136" s="66">
        <f t="shared" si="1"/>
        <v>1200</v>
      </c>
      <c r="B136" s="77"/>
      <c r="C136" s="77"/>
      <c r="D136" s="77"/>
      <c r="E136" s="79"/>
      <c r="F136" s="77"/>
      <c r="G136" s="77"/>
    </row>
    <row r="137" spans="1:7" x14ac:dyDescent="0.3">
      <c r="A137" s="66">
        <f t="shared" ref="A137:A146" si="2">+A136+30</f>
        <v>1230</v>
      </c>
      <c r="B137" s="77"/>
      <c r="C137" s="77"/>
      <c r="D137" s="77"/>
      <c r="E137" s="77"/>
      <c r="F137" s="79"/>
      <c r="G137" s="77"/>
    </row>
    <row r="138" spans="1:7" x14ac:dyDescent="0.3">
      <c r="A138" s="66">
        <f t="shared" si="2"/>
        <v>1260</v>
      </c>
      <c r="B138" s="77"/>
      <c r="C138" s="77"/>
      <c r="D138" s="77"/>
      <c r="E138" s="77"/>
      <c r="F138" s="79"/>
      <c r="G138" s="77"/>
    </row>
    <row r="139" spans="1:7" x14ac:dyDescent="0.3">
      <c r="A139" s="66">
        <f t="shared" si="2"/>
        <v>1290</v>
      </c>
      <c r="B139" s="77"/>
      <c r="C139" s="77"/>
      <c r="D139" s="77"/>
      <c r="E139" s="77"/>
      <c r="F139" s="79"/>
      <c r="G139" s="77"/>
    </row>
    <row r="140" spans="1:7" x14ac:dyDescent="0.3">
      <c r="A140" s="66">
        <f t="shared" si="2"/>
        <v>1320</v>
      </c>
      <c r="B140" s="77"/>
      <c r="C140" s="77"/>
      <c r="D140" s="77"/>
      <c r="E140" s="77"/>
      <c r="F140" s="79"/>
      <c r="G140" s="77"/>
    </row>
    <row r="141" spans="1:7" x14ac:dyDescent="0.3">
      <c r="A141" s="66">
        <f t="shared" si="2"/>
        <v>1350</v>
      </c>
      <c r="B141" s="77"/>
      <c r="C141" s="77"/>
      <c r="D141" s="77"/>
      <c r="E141" s="77"/>
      <c r="F141" s="79"/>
      <c r="G141" s="77"/>
    </row>
    <row r="142" spans="1:7" x14ac:dyDescent="0.3">
      <c r="A142" s="66">
        <f t="shared" si="2"/>
        <v>1380</v>
      </c>
      <c r="B142" s="77"/>
      <c r="C142" s="77"/>
      <c r="D142" s="77"/>
      <c r="E142" s="77"/>
      <c r="F142" s="79"/>
      <c r="G142" s="77"/>
    </row>
    <row r="143" spans="1:7" x14ac:dyDescent="0.3">
      <c r="A143" s="66">
        <f t="shared" si="2"/>
        <v>1410</v>
      </c>
      <c r="B143" s="77"/>
      <c r="C143" s="77"/>
      <c r="D143" s="77"/>
      <c r="E143" s="77"/>
      <c r="F143" s="79"/>
      <c r="G143" s="77"/>
    </row>
    <row r="144" spans="1:7" x14ac:dyDescent="0.3">
      <c r="A144" s="66">
        <f t="shared" si="2"/>
        <v>1440</v>
      </c>
      <c r="B144" s="77"/>
      <c r="C144" s="77"/>
      <c r="D144" s="77"/>
      <c r="E144" s="77"/>
      <c r="F144" s="79"/>
      <c r="G144" s="77"/>
    </row>
    <row r="145" spans="1:7" x14ac:dyDescent="0.3">
      <c r="A145" s="66">
        <f t="shared" si="2"/>
        <v>1470</v>
      </c>
      <c r="B145" s="77"/>
      <c r="C145" s="77"/>
      <c r="D145" s="77"/>
      <c r="E145" s="77"/>
      <c r="F145" s="79"/>
      <c r="G145" s="77"/>
    </row>
    <row r="146" spans="1:7" x14ac:dyDescent="0.3">
      <c r="A146" s="66">
        <f t="shared" si="2"/>
        <v>1500</v>
      </c>
      <c r="B146" s="77"/>
      <c r="C146" s="77"/>
      <c r="D146" s="77"/>
      <c r="E146" s="77"/>
      <c r="F146" s="79"/>
      <c r="G146" s="77"/>
    </row>
    <row r="147" spans="1:7" x14ac:dyDescent="0.3">
      <c r="A147" s="66">
        <f t="shared" ref="A147:A210" si="3">+A146+30</f>
        <v>1530</v>
      </c>
      <c r="B147" s="77"/>
      <c r="C147" s="77"/>
      <c r="D147" s="77"/>
      <c r="E147" s="77"/>
      <c r="F147" s="79"/>
      <c r="G147" s="77"/>
    </row>
    <row r="148" spans="1:7" x14ac:dyDescent="0.3">
      <c r="A148" s="66">
        <f t="shared" si="3"/>
        <v>1560</v>
      </c>
      <c r="B148" s="66"/>
      <c r="C148" s="59"/>
      <c r="D148" s="59"/>
      <c r="E148" s="66"/>
      <c r="F148" s="74"/>
      <c r="G148" s="66"/>
    </row>
    <row r="149" spans="1:7" x14ac:dyDescent="0.3">
      <c r="A149" s="66">
        <f t="shared" si="3"/>
        <v>1590</v>
      </c>
      <c r="B149" s="66"/>
      <c r="C149" s="59"/>
      <c r="D149" s="59"/>
      <c r="E149" s="66"/>
      <c r="F149" s="74"/>
      <c r="G149" s="66"/>
    </row>
    <row r="150" spans="1:7" x14ac:dyDescent="0.3">
      <c r="A150" s="66">
        <f t="shared" si="3"/>
        <v>1620</v>
      </c>
      <c r="B150" s="66"/>
      <c r="C150" s="59"/>
      <c r="D150" s="59"/>
      <c r="E150" s="66"/>
      <c r="F150" s="74"/>
      <c r="G150" s="66"/>
    </row>
    <row r="151" spans="1:7" x14ac:dyDescent="0.3">
      <c r="A151" s="66">
        <f t="shared" si="3"/>
        <v>1650</v>
      </c>
      <c r="B151" s="66"/>
      <c r="C151" s="59"/>
      <c r="D151" s="59"/>
      <c r="E151" s="66"/>
      <c r="F151" s="74"/>
      <c r="G151" s="66"/>
    </row>
    <row r="152" spans="1:7" x14ac:dyDescent="0.3">
      <c r="A152" s="66">
        <f t="shared" si="3"/>
        <v>1680</v>
      </c>
      <c r="B152" s="66"/>
      <c r="C152" s="59"/>
      <c r="D152" s="59"/>
      <c r="E152" s="66"/>
      <c r="F152" s="74"/>
      <c r="G152" s="66"/>
    </row>
    <row r="153" spans="1:7" x14ac:dyDescent="0.3">
      <c r="A153" s="66">
        <f t="shared" si="3"/>
        <v>1710</v>
      </c>
      <c r="B153" s="66"/>
      <c r="C153" s="59"/>
      <c r="D153" s="59"/>
      <c r="E153" s="66"/>
      <c r="F153" s="74"/>
      <c r="G153" s="66"/>
    </row>
    <row r="154" spans="1:7" x14ac:dyDescent="0.3">
      <c r="A154" s="66">
        <f t="shared" si="3"/>
        <v>1740</v>
      </c>
      <c r="B154" s="66"/>
      <c r="C154" s="59"/>
      <c r="D154" s="59"/>
      <c r="E154" s="66"/>
      <c r="F154" s="74"/>
      <c r="G154" s="66"/>
    </row>
    <row r="155" spans="1:7" x14ac:dyDescent="0.3">
      <c r="A155" s="66">
        <f t="shared" si="3"/>
        <v>1770</v>
      </c>
      <c r="B155" s="66"/>
      <c r="C155" s="59"/>
      <c r="D155" s="59"/>
      <c r="E155" s="66"/>
      <c r="F155" s="74"/>
      <c r="G155" s="66"/>
    </row>
    <row r="156" spans="1:7" x14ac:dyDescent="0.3">
      <c r="A156" s="66">
        <f t="shared" si="3"/>
        <v>1800</v>
      </c>
      <c r="B156" s="66"/>
      <c r="C156" s="59"/>
      <c r="D156" s="59"/>
      <c r="E156" s="66"/>
      <c r="F156" s="74"/>
      <c r="G156" s="66"/>
    </row>
    <row r="157" spans="1:7" x14ac:dyDescent="0.3">
      <c r="A157" s="66">
        <f t="shared" si="3"/>
        <v>1830</v>
      </c>
      <c r="B157" s="66"/>
      <c r="C157" s="59"/>
      <c r="D157" s="59"/>
      <c r="E157" s="66"/>
      <c r="F157" s="74"/>
      <c r="G157" s="66"/>
    </row>
    <row r="158" spans="1:7" x14ac:dyDescent="0.3">
      <c r="A158" s="66">
        <f t="shared" si="3"/>
        <v>1860</v>
      </c>
      <c r="B158" s="66"/>
      <c r="C158" s="59"/>
      <c r="D158" s="59"/>
      <c r="E158" s="66"/>
      <c r="F158" s="74"/>
      <c r="G158" s="66"/>
    </row>
    <row r="159" spans="1:7" x14ac:dyDescent="0.3">
      <c r="A159" s="66">
        <f t="shared" si="3"/>
        <v>1890</v>
      </c>
      <c r="B159" s="66"/>
      <c r="C159" s="59"/>
      <c r="D159" s="59"/>
      <c r="E159" s="66"/>
      <c r="F159" s="74"/>
      <c r="G159" s="66"/>
    </row>
    <row r="160" spans="1:7" x14ac:dyDescent="0.3">
      <c r="A160" s="66">
        <f t="shared" si="3"/>
        <v>1920</v>
      </c>
      <c r="B160" s="66"/>
      <c r="C160" s="59"/>
      <c r="D160" s="59"/>
      <c r="E160" s="66"/>
      <c r="F160" s="74"/>
      <c r="G160" s="66"/>
    </row>
    <row r="161" spans="1:7" x14ac:dyDescent="0.3">
      <c r="A161" s="66">
        <f t="shared" si="3"/>
        <v>1950</v>
      </c>
      <c r="B161" s="66"/>
      <c r="C161" s="59"/>
      <c r="D161" s="59"/>
      <c r="E161" s="66"/>
      <c r="F161" s="74"/>
      <c r="G161" s="66"/>
    </row>
    <row r="162" spans="1:7" x14ac:dyDescent="0.3">
      <c r="A162" s="66">
        <f t="shared" si="3"/>
        <v>1980</v>
      </c>
      <c r="B162" s="66"/>
      <c r="C162" s="59"/>
      <c r="D162" s="59"/>
      <c r="E162" s="66"/>
      <c r="F162" s="74"/>
      <c r="G162" s="66"/>
    </row>
    <row r="163" spans="1:7" x14ac:dyDescent="0.3">
      <c r="A163" s="66">
        <f t="shared" si="3"/>
        <v>2010</v>
      </c>
      <c r="B163" s="66"/>
      <c r="C163" s="59"/>
      <c r="D163" s="59"/>
      <c r="E163" s="66"/>
      <c r="F163" s="74"/>
      <c r="G163" s="66"/>
    </row>
    <row r="164" spans="1:7" x14ac:dyDescent="0.3">
      <c r="A164" s="66">
        <f t="shared" si="3"/>
        <v>2040</v>
      </c>
      <c r="B164" s="66"/>
      <c r="C164" s="59"/>
      <c r="D164" s="59"/>
      <c r="E164" s="66"/>
      <c r="F164" s="74"/>
      <c r="G164" s="66"/>
    </row>
    <row r="165" spans="1:7" x14ac:dyDescent="0.3">
      <c r="A165" s="66">
        <f t="shared" si="3"/>
        <v>2070</v>
      </c>
      <c r="B165" s="66"/>
      <c r="C165" s="59"/>
      <c r="D165" s="59"/>
      <c r="E165" s="66"/>
      <c r="F165" s="74"/>
      <c r="G165" s="66"/>
    </row>
    <row r="166" spans="1:7" x14ac:dyDescent="0.3">
      <c r="A166" s="66">
        <f t="shared" si="3"/>
        <v>2100</v>
      </c>
      <c r="B166" s="66"/>
      <c r="C166" s="59"/>
      <c r="D166" s="59"/>
      <c r="E166" s="66"/>
      <c r="F166" s="74"/>
      <c r="G166" s="66"/>
    </row>
    <row r="167" spans="1:7" x14ac:dyDescent="0.3">
      <c r="A167" s="66">
        <f t="shared" si="3"/>
        <v>2130</v>
      </c>
      <c r="B167" s="66"/>
      <c r="C167" s="59"/>
      <c r="D167" s="59"/>
      <c r="E167" s="66"/>
      <c r="F167" s="74"/>
      <c r="G167" s="66"/>
    </row>
    <row r="168" spans="1:7" x14ac:dyDescent="0.3">
      <c r="A168" s="66">
        <f t="shared" si="3"/>
        <v>2160</v>
      </c>
      <c r="B168" s="66"/>
      <c r="C168" s="59"/>
      <c r="D168" s="59"/>
      <c r="E168" s="66"/>
      <c r="F168" s="74"/>
      <c r="G168" s="66"/>
    </row>
    <row r="169" spans="1:7" x14ac:dyDescent="0.3">
      <c r="A169" s="66">
        <f t="shared" si="3"/>
        <v>2190</v>
      </c>
      <c r="B169" s="66"/>
      <c r="C169" s="59"/>
      <c r="D169" s="59"/>
      <c r="E169" s="66"/>
      <c r="F169" s="74"/>
      <c r="G169" s="66"/>
    </row>
    <row r="170" spans="1:7" x14ac:dyDescent="0.3">
      <c r="A170" s="66">
        <f t="shared" si="3"/>
        <v>2220</v>
      </c>
      <c r="B170" s="66"/>
      <c r="C170" s="59"/>
      <c r="D170" s="59"/>
      <c r="E170" s="66"/>
      <c r="F170" s="74"/>
      <c r="G170" s="66"/>
    </row>
    <row r="171" spans="1:7" x14ac:dyDescent="0.3">
      <c r="A171" s="66">
        <f t="shared" si="3"/>
        <v>2250</v>
      </c>
      <c r="B171" s="66"/>
      <c r="C171" s="59"/>
      <c r="D171" s="59"/>
      <c r="E171" s="66"/>
      <c r="F171" s="74"/>
      <c r="G171" s="66"/>
    </row>
    <row r="172" spans="1:7" x14ac:dyDescent="0.3">
      <c r="A172" s="66">
        <f t="shared" si="3"/>
        <v>2280</v>
      </c>
      <c r="B172" s="66"/>
      <c r="C172" s="59"/>
      <c r="D172" s="59"/>
      <c r="E172" s="66"/>
      <c r="F172" s="74"/>
      <c r="G172" s="66"/>
    </row>
    <row r="173" spans="1:7" x14ac:dyDescent="0.3">
      <c r="A173" s="66">
        <f t="shared" si="3"/>
        <v>2310</v>
      </c>
      <c r="B173" s="66"/>
      <c r="C173" s="59"/>
      <c r="D173" s="59"/>
      <c r="E173" s="66"/>
      <c r="F173" s="74"/>
      <c r="G173" s="66"/>
    </row>
    <row r="174" spans="1:7" x14ac:dyDescent="0.3">
      <c r="A174" s="66">
        <f t="shared" si="3"/>
        <v>2340</v>
      </c>
      <c r="B174" s="66"/>
      <c r="C174" s="59"/>
      <c r="D174" s="59"/>
      <c r="E174" s="66"/>
      <c r="F174" s="74"/>
      <c r="G174" s="66"/>
    </row>
    <row r="175" spans="1:7" x14ac:dyDescent="0.3">
      <c r="A175" s="66">
        <f t="shared" si="3"/>
        <v>2370</v>
      </c>
      <c r="B175" s="66"/>
      <c r="C175" s="59"/>
      <c r="D175" s="59"/>
      <c r="E175" s="66"/>
      <c r="F175" s="74"/>
      <c r="G175" s="66"/>
    </row>
    <row r="176" spans="1:7" x14ac:dyDescent="0.3">
      <c r="A176" s="66">
        <f t="shared" si="3"/>
        <v>2400</v>
      </c>
      <c r="B176" s="66"/>
      <c r="C176" s="59"/>
      <c r="D176" s="59"/>
      <c r="E176" s="66"/>
      <c r="F176" s="74"/>
      <c r="G176" s="66"/>
    </row>
    <row r="177" spans="1:7" x14ac:dyDescent="0.3">
      <c r="A177" s="66">
        <f t="shared" si="3"/>
        <v>2430</v>
      </c>
      <c r="B177" s="66"/>
      <c r="C177" s="59"/>
      <c r="D177" s="59"/>
      <c r="E177" s="66"/>
      <c r="F177" s="74"/>
      <c r="G177" s="66"/>
    </row>
    <row r="178" spans="1:7" x14ac:dyDescent="0.3">
      <c r="A178" s="66">
        <f t="shared" si="3"/>
        <v>2460</v>
      </c>
      <c r="B178" s="66"/>
      <c r="C178" s="59"/>
      <c r="D178" s="59"/>
      <c r="E178" s="66"/>
      <c r="F178" s="74"/>
      <c r="G178" s="66"/>
    </row>
    <row r="179" spans="1:7" x14ac:dyDescent="0.3">
      <c r="A179" s="66">
        <f t="shared" si="3"/>
        <v>2490</v>
      </c>
      <c r="B179" s="66"/>
      <c r="C179" s="59"/>
      <c r="D179" s="59"/>
      <c r="E179" s="66"/>
      <c r="F179" s="74"/>
      <c r="G179" s="66"/>
    </row>
    <row r="180" spans="1:7" x14ac:dyDescent="0.3">
      <c r="A180" s="66">
        <f t="shared" si="3"/>
        <v>2520</v>
      </c>
      <c r="B180" s="66"/>
      <c r="C180" s="59"/>
      <c r="D180" s="59"/>
      <c r="E180" s="66"/>
      <c r="F180" s="74"/>
      <c r="G180" s="66"/>
    </row>
    <row r="181" spans="1:7" x14ac:dyDescent="0.3">
      <c r="A181" s="66">
        <f t="shared" si="3"/>
        <v>2550</v>
      </c>
      <c r="B181" s="66"/>
      <c r="C181" s="59"/>
      <c r="D181" s="59"/>
      <c r="E181" s="66"/>
      <c r="F181" s="74"/>
      <c r="G181" s="66"/>
    </row>
    <row r="182" spans="1:7" x14ac:dyDescent="0.3">
      <c r="A182" s="66">
        <f t="shared" si="3"/>
        <v>2580</v>
      </c>
      <c r="B182" s="66"/>
      <c r="C182" s="59"/>
      <c r="D182" s="59"/>
      <c r="E182" s="66"/>
      <c r="F182" s="74"/>
      <c r="G182" s="66"/>
    </row>
    <row r="183" spans="1:7" x14ac:dyDescent="0.3">
      <c r="A183" s="66">
        <f t="shared" si="3"/>
        <v>2610</v>
      </c>
      <c r="B183" s="66"/>
      <c r="C183" s="59"/>
      <c r="D183" s="59"/>
      <c r="E183" s="66"/>
      <c r="F183" s="74"/>
      <c r="G183" s="66"/>
    </row>
    <row r="184" spans="1:7" x14ac:dyDescent="0.3">
      <c r="A184" s="66">
        <f t="shared" si="3"/>
        <v>2640</v>
      </c>
      <c r="B184" s="66"/>
      <c r="C184" s="59"/>
      <c r="D184" s="59"/>
      <c r="E184" s="66"/>
      <c r="F184" s="74"/>
      <c r="G184" s="66"/>
    </row>
    <row r="185" spans="1:7" x14ac:dyDescent="0.3">
      <c r="A185" s="66">
        <f t="shared" si="3"/>
        <v>2670</v>
      </c>
      <c r="B185" s="66"/>
      <c r="C185" s="59"/>
      <c r="D185" s="59"/>
      <c r="E185" s="66"/>
      <c r="F185" s="74"/>
      <c r="G185" s="66"/>
    </row>
    <row r="186" spans="1:7" x14ac:dyDescent="0.3">
      <c r="A186" s="66">
        <f t="shared" si="3"/>
        <v>2700</v>
      </c>
      <c r="B186" s="66"/>
      <c r="C186" s="59"/>
      <c r="D186" s="59"/>
      <c r="E186" s="66"/>
      <c r="F186" s="74"/>
      <c r="G186" s="66"/>
    </row>
    <row r="187" spans="1:7" x14ac:dyDescent="0.3">
      <c r="A187" s="66">
        <f t="shared" si="3"/>
        <v>2730</v>
      </c>
      <c r="B187" s="66"/>
      <c r="C187" s="59"/>
      <c r="D187" s="59"/>
      <c r="E187" s="66"/>
      <c r="F187" s="74"/>
      <c r="G187" s="66"/>
    </row>
    <row r="188" spans="1:7" x14ac:dyDescent="0.3">
      <c r="A188" s="66">
        <f t="shared" si="3"/>
        <v>2760</v>
      </c>
      <c r="B188" s="66"/>
      <c r="C188" s="59"/>
      <c r="D188" s="59"/>
      <c r="E188" s="66"/>
      <c r="F188" s="74"/>
      <c r="G188" s="66"/>
    </row>
    <row r="189" spans="1:7" x14ac:dyDescent="0.3">
      <c r="A189" s="66">
        <f t="shared" si="3"/>
        <v>2790</v>
      </c>
      <c r="B189" s="66"/>
      <c r="C189" s="59"/>
      <c r="D189" s="59"/>
      <c r="E189" s="66"/>
      <c r="F189" s="74"/>
      <c r="G189" s="66"/>
    </row>
    <row r="190" spans="1:7" x14ac:dyDescent="0.3">
      <c r="A190" s="66">
        <f t="shared" si="3"/>
        <v>2820</v>
      </c>
      <c r="B190" s="66"/>
      <c r="C190" s="59"/>
      <c r="D190" s="59"/>
      <c r="E190" s="66"/>
      <c r="F190" s="74"/>
      <c r="G190" s="66"/>
    </row>
    <row r="191" spans="1:7" x14ac:dyDescent="0.3">
      <c r="A191" s="66">
        <f t="shared" si="3"/>
        <v>2850</v>
      </c>
      <c r="B191" s="66"/>
      <c r="C191" s="59"/>
      <c r="D191" s="59"/>
      <c r="E191" s="66"/>
      <c r="F191" s="74"/>
      <c r="G191" s="66"/>
    </row>
    <row r="192" spans="1:7" x14ac:dyDescent="0.3">
      <c r="A192" s="66">
        <f t="shared" si="3"/>
        <v>2880</v>
      </c>
      <c r="B192" s="66"/>
      <c r="C192" s="59"/>
      <c r="D192" s="59"/>
      <c r="E192" s="66"/>
      <c r="F192" s="74"/>
      <c r="G192" s="66"/>
    </row>
    <row r="193" spans="1:7" x14ac:dyDescent="0.3">
      <c r="A193" s="66">
        <f t="shared" si="3"/>
        <v>2910</v>
      </c>
      <c r="B193" s="66"/>
      <c r="C193" s="59"/>
      <c r="D193" s="59"/>
      <c r="E193" s="66"/>
      <c r="F193" s="74"/>
      <c r="G193" s="66"/>
    </row>
    <row r="194" spans="1:7" x14ac:dyDescent="0.3">
      <c r="A194" s="66">
        <f t="shared" si="3"/>
        <v>2940</v>
      </c>
      <c r="B194" s="66"/>
      <c r="C194" s="59"/>
      <c r="D194" s="59"/>
      <c r="E194" s="66"/>
      <c r="F194" s="74"/>
      <c r="G194" s="66"/>
    </row>
    <row r="195" spans="1:7" x14ac:dyDescent="0.3">
      <c r="A195" s="66">
        <f t="shared" si="3"/>
        <v>2970</v>
      </c>
      <c r="B195" s="66"/>
      <c r="C195" s="59"/>
      <c r="D195" s="59"/>
      <c r="E195" s="66"/>
      <c r="F195" s="74"/>
      <c r="G195" s="66"/>
    </row>
    <row r="196" spans="1:7" x14ac:dyDescent="0.3">
      <c r="A196" s="66">
        <f t="shared" si="3"/>
        <v>3000</v>
      </c>
      <c r="B196" s="66"/>
      <c r="C196" s="59"/>
      <c r="D196" s="59"/>
      <c r="E196" s="66"/>
      <c r="F196" s="74"/>
      <c r="G196" s="66"/>
    </row>
    <row r="197" spans="1:7" x14ac:dyDescent="0.3">
      <c r="A197" s="66">
        <f t="shared" si="3"/>
        <v>3030</v>
      </c>
      <c r="B197" s="66"/>
      <c r="C197" s="59"/>
      <c r="D197" s="59"/>
      <c r="E197" s="66"/>
      <c r="F197" s="74"/>
      <c r="G197" s="66"/>
    </row>
    <row r="198" spans="1:7" x14ac:dyDescent="0.3">
      <c r="A198" s="66">
        <f t="shared" si="3"/>
        <v>3060</v>
      </c>
      <c r="B198" s="66"/>
      <c r="C198" s="59"/>
      <c r="D198" s="59"/>
      <c r="E198" s="66"/>
      <c r="F198" s="74"/>
      <c r="G198" s="66"/>
    </row>
    <row r="199" spans="1:7" x14ac:dyDescent="0.3">
      <c r="A199" s="66">
        <f t="shared" si="3"/>
        <v>3090</v>
      </c>
      <c r="B199" s="66"/>
      <c r="C199" s="59"/>
      <c r="D199" s="59"/>
      <c r="E199" s="66"/>
      <c r="F199" s="74"/>
      <c r="G199" s="66"/>
    </row>
    <row r="200" spans="1:7" x14ac:dyDescent="0.3">
      <c r="A200" s="66">
        <f t="shared" si="3"/>
        <v>3120</v>
      </c>
      <c r="B200" s="66"/>
      <c r="C200" s="59"/>
      <c r="D200" s="59"/>
      <c r="E200" s="66"/>
      <c r="F200" s="74"/>
      <c r="G200" s="66"/>
    </row>
    <row r="201" spans="1:7" x14ac:dyDescent="0.3">
      <c r="A201" s="66">
        <f t="shared" si="3"/>
        <v>3150</v>
      </c>
      <c r="B201" s="66"/>
      <c r="C201" s="59"/>
      <c r="D201" s="59"/>
      <c r="E201" s="66"/>
      <c r="F201" s="74"/>
      <c r="G201" s="66"/>
    </row>
    <row r="202" spans="1:7" x14ac:dyDescent="0.3">
      <c r="A202" s="66">
        <f t="shared" si="3"/>
        <v>3180</v>
      </c>
      <c r="B202" s="66"/>
      <c r="C202" s="59"/>
      <c r="D202" s="59"/>
      <c r="E202" s="66"/>
      <c r="F202" s="74"/>
      <c r="G202" s="66"/>
    </row>
    <row r="203" spans="1:7" x14ac:dyDescent="0.3">
      <c r="A203" s="66">
        <f t="shared" si="3"/>
        <v>3210</v>
      </c>
      <c r="B203" s="66"/>
      <c r="C203" s="59"/>
      <c r="D203" s="59"/>
      <c r="E203" s="66"/>
      <c r="F203" s="74"/>
      <c r="G203" s="66"/>
    </row>
    <row r="204" spans="1:7" x14ac:dyDescent="0.3">
      <c r="A204" s="66">
        <f t="shared" si="3"/>
        <v>3240</v>
      </c>
      <c r="B204" s="66"/>
      <c r="C204" s="59"/>
      <c r="D204" s="59"/>
      <c r="E204" s="66"/>
      <c r="F204" s="74"/>
      <c r="G204" s="66"/>
    </row>
    <row r="205" spans="1:7" x14ac:dyDescent="0.3">
      <c r="A205" s="66">
        <f t="shared" si="3"/>
        <v>3270</v>
      </c>
      <c r="B205" s="66"/>
      <c r="C205" s="59"/>
      <c r="D205" s="59"/>
      <c r="E205" s="66"/>
      <c r="F205" s="74"/>
      <c r="G205" s="66"/>
    </row>
    <row r="206" spans="1:7" x14ac:dyDescent="0.3">
      <c r="A206" s="66">
        <f t="shared" si="3"/>
        <v>3300</v>
      </c>
      <c r="B206" s="66"/>
      <c r="C206" s="59"/>
      <c r="D206" s="59"/>
      <c r="E206" s="66"/>
      <c r="F206" s="74"/>
      <c r="G206" s="66"/>
    </row>
    <row r="207" spans="1:7" x14ac:dyDescent="0.3">
      <c r="A207" s="66">
        <f t="shared" si="3"/>
        <v>3330</v>
      </c>
      <c r="B207" s="66"/>
      <c r="C207" s="59"/>
      <c r="D207" s="59"/>
      <c r="E207" s="66"/>
      <c r="F207" s="74"/>
      <c r="G207" s="66"/>
    </row>
    <row r="208" spans="1:7" x14ac:dyDescent="0.3">
      <c r="A208" s="66">
        <f t="shared" si="3"/>
        <v>3360</v>
      </c>
      <c r="B208" s="66"/>
      <c r="C208" s="59"/>
      <c r="D208" s="59"/>
      <c r="E208" s="66"/>
      <c r="F208" s="74"/>
      <c r="G208" s="66"/>
    </row>
    <row r="209" spans="1:7" x14ac:dyDescent="0.3">
      <c r="A209" s="66">
        <f t="shared" si="3"/>
        <v>3390</v>
      </c>
      <c r="B209" s="66"/>
      <c r="C209" s="59"/>
      <c r="D209" s="59"/>
      <c r="E209" s="66"/>
      <c r="F209" s="74"/>
      <c r="G209" s="66"/>
    </row>
    <row r="210" spans="1:7" x14ac:dyDescent="0.3">
      <c r="A210" s="66">
        <f t="shared" si="3"/>
        <v>3420</v>
      </c>
      <c r="B210" s="66"/>
      <c r="C210" s="59"/>
      <c r="D210" s="59"/>
      <c r="E210" s="66"/>
      <c r="F210" s="74"/>
      <c r="G210" s="66"/>
    </row>
    <row r="211" spans="1:7" x14ac:dyDescent="0.3">
      <c r="A211" s="66">
        <f t="shared" ref="A211:A212" si="4">+A210+30</f>
        <v>3450</v>
      </c>
      <c r="B211" s="66"/>
      <c r="C211" s="59"/>
      <c r="D211" s="59"/>
      <c r="E211" s="66"/>
      <c r="F211" s="74"/>
      <c r="G211" s="66"/>
    </row>
    <row r="212" spans="1:7" x14ac:dyDescent="0.3">
      <c r="A212" s="66">
        <f t="shared" si="4"/>
        <v>3480</v>
      </c>
      <c r="B212" s="66"/>
      <c r="C212" s="59"/>
      <c r="D212" s="59"/>
      <c r="E212" s="66"/>
      <c r="F212" s="74"/>
      <c r="G212" s="66"/>
    </row>
    <row r="213" spans="1:7" x14ac:dyDescent="0.3">
      <c r="A213" s="66">
        <f t="shared" ref="A213:A269" si="5">+A212+30</f>
        <v>3510</v>
      </c>
      <c r="B213" s="66"/>
      <c r="C213" s="59"/>
      <c r="D213" s="59"/>
      <c r="E213" s="66"/>
      <c r="F213" s="74"/>
      <c r="G213" s="66"/>
    </row>
    <row r="214" spans="1:7" x14ac:dyDescent="0.3">
      <c r="A214" s="66">
        <f t="shared" si="5"/>
        <v>3540</v>
      </c>
      <c r="B214" s="66"/>
      <c r="C214" s="59"/>
      <c r="D214" s="59"/>
      <c r="E214" s="66"/>
      <c r="F214" s="74"/>
      <c r="G214" s="66"/>
    </row>
    <row r="215" spans="1:7" x14ac:dyDescent="0.3">
      <c r="A215" s="66">
        <f t="shared" si="5"/>
        <v>3570</v>
      </c>
      <c r="B215" s="66"/>
      <c r="C215" s="59"/>
      <c r="D215" s="59"/>
      <c r="E215" s="66"/>
      <c r="F215" s="74"/>
      <c r="G215" s="66"/>
    </row>
    <row r="216" spans="1:7" x14ac:dyDescent="0.3">
      <c r="A216" s="66">
        <f t="shared" si="5"/>
        <v>3600</v>
      </c>
      <c r="B216" s="66"/>
      <c r="C216" s="59"/>
      <c r="D216" s="59"/>
      <c r="E216" s="66"/>
      <c r="F216" s="74"/>
      <c r="G216" s="66"/>
    </row>
    <row r="217" spans="1:7" x14ac:dyDescent="0.3">
      <c r="A217" s="66">
        <f t="shared" si="5"/>
        <v>3630</v>
      </c>
      <c r="B217" s="66"/>
      <c r="C217" s="59"/>
      <c r="D217" s="59"/>
      <c r="E217" s="66"/>
      <c r="F217" s="74"/>
      <c r="G217" s="66"/>
    </row>
    <row r="218" spans="1:7" x14ac:dyDescent="0.3">
      <c r="A218" s="66">
        <f t="shared" si="5"/>
        <v>3660</v>
      </c>
      <c r="B218" s="66"/>
      <c r="C218" s="59"/>
      <c r="D218" s="59"/>
      <c r="E218" s="66"/>
      <c r="F218" s="74"/>
      <c r="G218" s="66"/>
    </row>
    <row r="219" spans="1:7" x14ac:dyDescent="0.3">
      <c r="A219" s="66">
        <f t="shared" si="5"/>
        <v>3690</v>
      </c>
      <c r="B219" s="66"/>
      <c r="C219" s="59"/>
      <c r="D219" s="59"/>
      <c r="E219" s="66"/>
      <c r="F219" s="74"/>
      <c r="G219" s="66"/>
    </row>
    <row r="220" spans="1:7" x14ac:dyDescent="0.3">
      <c r="A220" s="66">
        <f t="shared" si="5"/>
        <v>3720</v>
      </c>
      <c r="B220" s="66"/>
      <c r="C220" s="59"/>
      <c r="D220" s="59"/>
      <c r="E220" s="66"/>
      <c r="F220" s="74"/>
      <c r="G220" s="66"/>
    </row>
    <row r="221" spans="1:7" x14ac:dyDescent="0.3">
      <c r="A221" s="66">
        <f t="shared" si="5"/>
        <v>3750</v>
      </c>
      <c r="B221" s="66"/>
      <c r="C221" s="59"/>
      <c r="D221" s="59"/>
      <c r="E221" s="66"/>
      <c r="F221" s="74"/>
      <c r="G221" s="66"/>
    </row>
    <row r="222" spans="1:7" x14ac:dyDescent="0.3">
      <c r="A222" s="66">
        <f t="shared" si="5"/>
        <v>3780</v>
      </c>
      <c r="B222" s="66"/>
      <c r="C222" s="59"/>
      <c r="D222" s="59"/>
      <c r="E222" s="66"/>
      <c r="F222" s="74"/>
      <c r="G222" s="66"/>
    </row>
    <row r="223" spans="1:7" x14ac:dyDescent="0.3">
      <c r="A223" s="66">
        <f t="shared" si="5"/>
        <v>3810</v>
      </c>
      <c r="B223" s="66"/>
      <c r="C223" s="59"/>
      <c r="D223" s="59"/>
      <c r="E223" s="66"/>
      <c r="F223" s="74"/>
      <c r="G223" s="66"/>
    </row>
    <row r="224" spans="1:7" x14ac:dyDescent="0.3">
      <c r="A224" s="66">
        <f t="shared" si="5"/>
        <v>3840</v>
      </c>
      <c r="B224" s="66"/>
      <c r="C224" s="59"/>
      <c r="D224" s="59"/>
      <c r="E224" s="66"/>
      <c r="F224" s="74"/>
      <c r="G224" s="66"/>
    </row>
    <row r="225" spans="1:7" x14ac:dyDescent="0.3">
      <c r="A225" s="66">
        <f t="shared" si="5"/>
        <v>3870</v>
      </c>
      <c r="B225" s="66"/>
      <c r="C225" s="59"/>
      <c r="D225" s="59"/>
      <c r="E225" s="66"/>
      <c r="F225" s="74"/>
      <c r="G225" s="66"/>
    </row>
    <row r="226" spans="1:7" x14ac:dyDescent="0.3">
      <c r="A226" s="66">
        <f t="shared" si="5"/>
        <v>3900</v>
      </c>
      <c r="B226" s="66"/>
      <c r="C226" s="59"/>
      <c r="D226" s="59"/>
      <c r="E226" s="66"/>
      <c r="F226" s="74"/>
      <c r="G226" s="66"/>
    </row>
    <row r="227" spans="1:7" x14ac:dyDescent="0.3">
      <c r="A227" s="66">
        <f t="shared" si="5"/>
        <v>3930</v>
      </c>
      <c r="B227" s="66"/>
      <c r="C227" s="59"/>
      <c r="D227" s="59"/>
      <c r="E227" s="66"/>
      <c r="F227" s="74"/>
      <c r="G227" s="66"/>
    </row>
    <row r="228" spans="1:7" x14ac:dyDescent="0.3">
      <c r="A228" s="66">
        <f t="shared" si="5"/>
        <v>3960</v>
      </c>
      <c r="B228" s="66"/>
      <c r="C228" s="59"/>
      <c r="D228" s="59"/>
      <c r="E228" s="66"/>
      <c r="F228" s="74"/>
      <c r="G228" s="66"/>
    </row>
    <row r="229" spans="1:7" x14ac:dyDescent="0.3">
      <c r="A229" s="66">
        <f t="shared" si="5"/>
        <v>3990</v>
      </c>
      <c r="B229" s="66"/>
      <c r="C229" s="59"/>
      <c r="D229" s="59"/>
      <c r="E229" s="66"/>
      <c r="F229" s="74"/>
      <c r="G229" s="66"/>
    </row>
    <row r="230" spans="1:7" x14ac:dyDescent="0.3">
      <c r="A230" s="66">
        <f t="shared" si="5"/>
        <v>4020</v>
      </c>
      <c r="B230" s="66"/>
      <c r="C230" s="59"/>
      <c r="D230" s="59"/>
      <c r="E230" s="66"/>
      <c r="F230" s="74"/>
      <c r="G230" s="66"/>
    </row>
    <row r="231" spans="1:7" x14ac:dyDescent="0.3">
      <c r="A231" s="66">
        <f t="shared" si="5"/>
        <v>4050</v>
      </c>
      <c r="B231" s="66"/>
      <c r="C231" s="59"/>
      <c r="D231" s="59"/>
      <c r="E231" s="66"/>
      <c r="F231" s="74"/>
      <c r="G231" s="66"/>
    </row>
    <row r="232" spans="1:7" x14ac:dyDescent="0.3">
      <c r="A232" s="66">
        <f t="shared" si="5"/>
        <v>4080</v>
      </c>
      <c r="B232" s="66"/>
      <c r="C232" s="59"/>
      <c r="D232" s="59"/>
      <c r="E232" s="66"/>
      <c r="F232" s="74"/>
      <c r="G232" s="66"/>
    </row>
    <row r="233" spans="1:7" x14ac:dyDescent="0.3">
      <c r="A233" s="66">
        <f t="shared" si="5"/>
        <v>4110</v>
      </c>
      <c r="B233" s="66"/>
      <c r="C233" s="59"/>
      <c r="D233" s="59"/>
      <c r="E233" s="66"/>
      <c r="F233" s="74"/>
      <c r="G233" s="66"/>
    </row>
    <row r="234" spans="1:7" x14ac:dyDescent="0.3">
      <c r="A234" s="66">
        <f t="shared" si="5"/>
        <v>4140</v>
      </c>
      <c r="B234" s="66"/>
      <c r="C234" s="59"/>
      <c r="D234" s="59"/>
      <c r="E234" s="66"/>
      <c r="F234" s="74"/>
      <c r="G234" s="66"/>
    </row>
    <row r="235" spans="1:7" x14ac:dyDescent="0.3">
      <c r="A235" s="66">
        <f t="shared" si="5"/>
        <v>4170</v>
      </c>
      <c r="B235" s="66"/>
      <c r="C235" s="59"/>
      <c r="D235" s="59"/>
      <c r="E235" s="66"/>
      <c r="F235" s="74"/>
      <c r="G235" s="66"/>
    </row>
    <row r="236" spans="1:7" x14ac:dyDescent="0.3">
      <c r="A236" s="66">
        <f t="shared" si="5"/>
        <v>4200</v>
      </c>
      <c r="B236" s="66"/>
      <c r="C236" s="59"/>
      <c r="D236" s="59"/>
      <c r="E236" s="66"/>
      <c r="F236" s="74"/>
      <c r="G236" s="66"/>
    </row>
    <row r="237" spans="1:7" x14ac:dyDescent="0.3">
      <c r="A237" s="66">
        <f t="shared" si="5"/>
        <v>4230</v>
      </c>
      <c r="B237" s="66"/>
      <c r="C237" s="59"/>
      <c r="D237" s="59"/>
      <c r="E237" s="66"/>
      <c r="F237" s="74"/>
      <c r="G237" s="66"/>
    </row>
    <row r="238" spans="1:7" x14ac:dyDescent="0.3">
      <c r="A238" s="66">
        <f t="shared" si="5"/>
        <v>4260</v>
      </c>
      <c r="B238" s="66"/>
      <c r="C238" s="59"/>
      <c r="D238" s="59"/>
      <c r="E238" s="66"/>
      <c r="F238" s="74"/>
      <c r="G238" s="66"/>
    </row>
    <row r="239" spans="1:7" x14ac:dyDescent="0.3">
      <c r="A239" s="66">
        <f t="shared" si="5"/>
        <v>4290</v>
      </c>
      <c r="B239" s="66"/>
      <c r="C239" s="59"/>
      <c r="D239" s="59"/>
      <c r="E239" s="66"/>
      <c r="F239" s="74"/>
      <c r="G239" s="66"/>
    </row>
    <row r="240" spans="1:7" x14ac:dyDescent="0.3">
      <c r="A240" s="66">
        <f t="shared" si="5"/>
        <v>4320</v>
      </c>
      <c r="B240" s="66"/>
      <c r="C240" s="59"/>
      <c r="D240" s="59"/>
      <c r="E240" s="66"/>
      <c r="F240" s="74"/>
      <c r="G240" s="66"/>
    </row>
    <row r="241" spans="1:7" x14ac:dyDescent="0.3">
      <c r="A241" s="66">
        <f t="shared" si="5"/>
        <v>4350</v>
      </c>
      <c r="B241" s="66"/>
      <c r="C241" s="59"/>
      <c r="D241" s="59"/>
      <c r="E241" s="66"/>
      <c r="F241" s="74"/>
      <c r="G241" s="66"/>
    </row>
    <row r="242" spans="1:7" x14ac:dyDescent="0.3">
      <c r="A242" s="66">
        <f t="shared" si="5"/>
        <v>4380</v>
      </c>
      <c r="B242" s="66"/>
      <c r="C242" s="59"/>
      <c r="D242" s="59"/>
      <c r="E242" s="66"/>
      <c r="F242" s="74"/>
      <c r="G242" s="66"/>
    </row>
    <row r="243" spans="1:7" x14ac:dyDescent="0.3">
      <c r="A243" s="66">
        <f t="shared" si="5"/>
        <v>4410</v>
      </c>
      <c r="B243" s="66"/>
      <c r="C243" s="59"/>
      <c r="D243" s="59"/>
      <c r="E243" s="66"/>
      <c r="F243" s="74"/>
      <c r="G243" s="66"/>
    </row>
    <row r="244" spans="1:7" x14ac:dyDescent="0.3">
      <c r="A244" s="66">
        <f t="shared" si="5"/>
        <v>4440</v>
      </c>
      <c r="B244" s="66"/>
      <c r="C244" s="59"/>
      <c r="D244" s="59"/>
      <c r="E244" s="66"/>
      <c r="F244" s="74"/>
      <c r="G244" s="66"/>
    </row>
    <row r="245" spans="1:7" x14ac:dyDescent="0.3">
      <c r="A245" s="66">
        <f t="shared" si="5"/>
        <v>4470</v>
      </c>
      <c r="B245" s="66"/>
      <c r="C245" s="59"/>
      <c r="D245" s="59"/>
      <c r="E245" s="66"/>
      <c r="F245" s="74"/>
      <c r="G245" s="66"/>
    </row>
    <row r="246" spans="1:7" x14ac:dyDescent="0.3">
      <c r="A246" s="66">
        <f t="shared" si="5"/>
        <v>4500</v>
      </c>
      <c r="B246" s="66"/>
      <c r="C246" s="59"/>
      <c r="D246" s="59"/>
      <c r="E246" s="66"/>
      <c r="F246" s="74"/>
      <c r="G246" s="66"/>
    </row>
    <row r="247" spans="1:7" x14ac:dyDescent="0.3">
      <c r="A247" s="66">
        <f t="shared" si="5"/>
        <v>4530</v>
      </c>
      <c r="B247" s="66"/>
      <c r="C247" s="59"/>
      <c r="D247" s="59"/>
      <c r="E247" s="66"/>
      <c r="F247" s="74"/>
      <c r="G247" s="66"/>
    </row>
    <row r="248" spans="1:7" x14ac:dyDescent="0.3">
      <c r="A248" s="66">
        <f t="shared" si="5"/>
        <v>4560</v>
      </c>
      <c r="B248" s="66"/>
      <c r="C248" s="59"/>
      <c r="D248" s="59"/>
      <c r="E248" s="66"/>
      <c r="F248" s="74"/>
      <c r="G248" s="66"/>
    </row>
    <row r="249" spans="1:7" x14ac:dyDescent="0.3">
      <c r="A249" s="66">
        <f t="shared" si="5"/>
        <v>4590</v>
      </c>
      <c r="B249" s="66"/>
      <c r="C249" s="59"/>
      <c r="D249" s="59"/>
      <c r="E249" s="66"/>
      <c r="F249" s="74"/>
      <c r="G249" s="66"/>
    </row>
    <row r="250" spans="1:7" x14ac:dyDescent="0.3">
      <c r="A250" s="66">
        <f t="shared" si="5"/>
        <v>4620</v>
      </c>
      <c r="B250" s="66"/>
      <c r="C250" s="59"/>
      <c r="D250" s="59"/>
      <c r="E250" s="66"/>
      <c r="F250" s="74"/>
      <c r="G250" s="66"/>
    </row>
    <row r="251" spans="1:7" x14ac:dyDescent="0.3">
      <c r="A251" s="66">
        <f t="shared" si="5"/>
        <v>4650</v>
      </c>
      <c r="B251" s="66"/>
      <c r="C251" s="59"/>
      <c r="D251" s="59"/>
      <c r="E251" s="66"/>
      <c r="F251" s="74"/>
      <c r="G251" s="66"/>
    </row>
    <row r="252" spans="1:7" x14ac:dyDescent="0.3">
      <c r="A252" s="66">
        <f t="shared" si="5"/>
        <v>4680</v>
      </c>
      <c r="B252" s="66"/>
      <c r="C252" s="59"/>
      <c r="D252" s="59"/>
      <c r="E252" s="66"/>
      <c r="F252" s="74"/>
      <c r="G252" s="66"/>
    </row>
    <row r="253" spans="1:7" x14ac:dyDescent="0.3">
      <c r="A253" s="66">
        <f t="shared" si="5"/>
        <v>4710</v>
      </c>
      <c r="B253" s="66"/>
      <c r="C253" s="59"/>
      <c r="D253" s="59"/>
      <c r="E253" s="66"/>
      <c r="F253" s="74"/>
      <c r="G253" s="66"/>
    </row>
    <row r="254" spans="1:7" x14ac:dyDescent="0.3">
      <c r="A254" s="66">
        <f t="shared" si="5"/>
        <v>4740</v>
      </c>
      <c r="B254" s="66"/>
      <c r="C254" s="59"/>
      <c r="D254" s="59"/>
      <c r="E254" s="66"/>
      <c r="F254" s="74"/>
      <c r="G254" s="66"/>
    </row>
    <row r="255" spans="1:7" x14ac:dyDescent="0.3">
      <c r="A255" s="66">
        <f t="shared" si="5"/>
        <v>4770</v>
      </c>
      <c r="B255" s="66"/>
      <c r="C255" s="59"/>
      <c r="D255" s="59"/>
      <c r="E255" s="66"/>
      <c r="F255" s="74"/>
      <c r="G255" s="66"/>
    </row>
    <row r="256" spans="1:7" x14ac:dyDescent="0.3">
      <c r="A256" s="66">
        <f t="shared" si="5"/>
        <v>4800</v>
      </c>
      <c r="B256" s="66"/>
      <c r="C256" s="59"/>
      <c r="D256" s="59"/>
      <c r="E256" s="66"/>
      <c r="F256" s="74"/>
      <c r="G256" s="66"/>
    </row>
    <row r="257" spans="1:7" x14ac:dyDescent="0.3">
      <c r="A257" s="66">
        <f t="shared" si="5"/>
        <v>4830</v>
      </c>
      <c r="B257" s="66"/>
      <c r="C257" s="59"/>
      <c r="D257" s="59"/>
      <c r="E257" s="66"/>
      <c r="F257" s="74"/>
      <c r="G257" s="66"/>
    </row>
    <row r="258" spans="1:7" x14ac:dyDescent="0.3">
      <c r="A258" s="66">
        <f t="shared" si="5"/>
        <v>4860</v>
      </c>
      <c r="B258" s="66"/>
      <c r="C258" s="59"/>
      <c r="D258" s="59"/>
      <c r="E258" s="66"/>
      <c r="F258" s="74"/>
      <c r="G258" s="66"/>
    </row>
    <row r="259" spans="1:7" x14ac:dyDescent="0.3">
      <c r="A259" s="66">
        <f t="shared" si="5"/>
        <v>4890</v>
      </c>
      <c r="B259" s="66"/>
      <c r="C259" s="59"/>
      <c r="D259" s="59"/>
      <c r="E259" s="66"/>
      <c r="F259" s="74"/>
      <c r="G259" s="66"/>
    </row>
    <row r="260" spans="1:7" x14ac:dyDescent="0.3">
      <c r="A260" s="66">
        <f t="shared" si="5"/>
        <v>4920</v>
      </c>
      <c r="B260" s="66"/>
      <c r="C260" s="59"/>
      <c r="D260" s="59"/>
      <c r="E260" s="66"/>
      <c r="F260" s="74"/>
      <c r="G260" s="66"/>
    </row>
    <row r="261" spans="1:7" x14ac:dyDescent="0.3">
      <c r="A261" s="66">
        <f t="shared" si="5"/>
        <v>4950</v>
      </c>
      <c r="B261" s="66"/>
      <c r="C261" s="59"/>
      <c r="D261" s="59"/>
      <c r="E261" s="66"/>
      <c r="F261" s="74"/>
      <c r="G261" s="66"/>
    </row>
    <row r="262" spans="1:7" x14ac:dyDescent="0.3">
      <c r="A262" s="66">
        <f t="shared" si="5"/>
        <v>4980</v>
      </c>
      <c r="B262" s="66"/>
      <c r="C262" s="59"/>
      <c r="D262" s="59"/>
      <c r="E262" s="66"/>
      <c r="F262" s="74"/>
      <c r="G262" s="66"/>
    </row>
    <row r="263" spans="1:7" x14ac:dyDescent="0.3">
      <c r="A263" s="66">
        <f t="shared" si="5"/>
        <v>5010</v>
      </c>
      <c r="B263" s="66"/>
      <c r="C263" s="59"/>
      <c r="D263" s="59"/>
      <c r="E263" s="66"/>
      <c r="F263" s="74"/>
      <c r="G263" s="66"/>
    </row>
    <row r="264" spans="1:7" x14ac:dyDescent="0.3">
      <c r="A264" s="66">
        <f t="shared" si="5"/>
        <v>5040</v>
      </c>
      <c r="B264" s="66"/>
      <c r="C264" s="59"/>
      <c r="D264" s="59"/>
      <c r="E264" s="66"/>
      <c r="F264" s="74"/>
      <c r="G264" s="66"/>
    </row>
    <row r="265" spans="1:7" x14ac:dyDescent="0.3">
      <c r="A265" s="66">
        <f t="shared" si="5"/>
        <v>5070</v>
      </c>
      <c r="B265" s="66"/>
      <c r="C265" s="59"/>
      <c r="D265" s="59"/>
      <c r="E265" s="66"/>
      <c r="F265" s="74"/>
      <c r="G265" s="66"/>
    </row>
    <row r="266" spans="1:7" x14ac:dyDescent="0.3">
      <c r="A266" s="66">
        <f t="shared" si="5"/>
        <v>5100</v>
      </c>
      <c r="B266" s="66"/>
      <c r="C266" s="59"/>
      <c r="D266" s="59"/>
      <c r="E266" s="66"/>
      <c r="F266" s="74"/>
      <c r="G266" s="66"/>
    </row>
    <row r="267" spans="1:7" x14ac:dyDescent="0.3">
      <c r="A267" s="66">
        <f t="shared" si="5"/>
        <v>5130</v>
      </c>
      <c r="B267" s="66"/>
      <c r="C267" s="59"/>
      <c r="D267" s="59"/>
      <c r="E267" s="66"/>
      <c r="F267" s="74"/>
      <c r="G267" s="66"/>
    </row>
    <row r="268" spans="1:7" x14ac:dyDescent="0.3">
      <c r="A268" s="66">
        <f t="shared" si="5"/>
        <v>5160</v>
      </c>
      <c r="B268" s="66"/>
      <c r="C268" s="59"/>
      <c r="D268" s="59"/>
      <c r="E268" s="66"/>
      <c r="F268" s="74"/>
      <c r="G268" s="66"/>
    </row>
    <row r="269" spans="1:7" x14ac:dyDescent="0.3">
      <c r="A269" s="66">
        <f t="shared" si="5"/>
        <v>5190</v>
      </c>
      <c r="B269" s="66"/>
      <c r="C269" s="59"/>
      <c r="D269" s="59"/>
      <c r="E269" s="66"/>
      <c r="F269" s="74"/>
      <c r="G269" s="66"/>
    </row>
    <row r="270" spans="1:7" x14ac:dyDescent="0.3">
      <c r="A270" s="66"/>
      <c r="B270" s="66"/>
      <c r="C270" s="59"/>
      <c r="D270" s="59"/>
      <c r="E270" s="66"/>
      <c r="F270" s="66"/>
      <c r="G270" s="66"/>
    </row>
    <row r="271" spans="1:7" x14ac:dyDescent="0.3">
      <c r="A271" s="66"/>
      <c r="B271" s="66"/>
      <c r="C271" s="59"/>
      <c r="D271" s="59"/>
      <c r="E271" s="66"/>
      <c r="F271" s="66"/>
      <c r="G271" s="66"/>
    </row>
    <row r="272" spans="1:7" x14ac:dyDescent="0.3">
      <c r="A272" s="66"/>
      <c r="B272" s="66"/>
      <c r="C272" s="59"/>
      <c r="D272" s="59"/>
      <c r="E272" s="66"/>
      <c r="F272" s="66"/>
      <c r="G272" s="66"/>
    </row>
    <row r="273" spans="1:7" x14ac:dyDescent="0.3">
      <c r="A273" s="66"/>
      <c r="B273" s="66"/>
      <c r="C273" s="59"/>
      <c r="D273" s="59"/>
      <c r="E273" s="66"/>
      <c r="F273" s="66"/>
      <c r="G273" s="66"/>
    </row>
    <row r="274" spans="1:7" x14ac:dyDescent="0.3">
      <c r="A274" s="66"/>
      <c r="B274" s="66"/>
      <c r="C274" s="59"/>
      <c r="D274" s="59"/>
      <c r="E274" s="66"/>
      <c r="F274" s="66"/>
      <c r="G274" s="66"/>
    </row>
    <row r="275" spans="1:7" x14ac:dyDescent="0.3">
      <c r="A275" s="66"/>
      <c r="B275" s="66"/>
      <c r="C275" s="59"/>
      <c r="D275" s="59"/>
      <c r="E275" s="66"/>
      <c r="F275" s="66"/>
      <c r="G275" s="66"/>
    </row>
    <row r="276" spans="1:7" x14ac:dyDescent="0.3">
      <c r="A276" s="66"/>
      <c r="B276" s="66"/>
      <c r="C276" s="59"/>
      <c r="D276" s="59"/>
      <c r="E276" s="66"/>
      <c r="F276" s="66"/>
      <c r="G276" s="66"/>
    </row>
    <row r="277" spans="1:7" x14ac:dyDescent="0.3">
      <c r="A277" s="66"/>
      <c r="B277" s="66"/>
      <c r="C277" s="59"/>
      <c r="D277" s="59"/>
      <c r="E277" s="66"/>
      <c r="F277" s="66"/>
      <c r="G277" s="66"/>
    </row>
    <row r="278" spans="1:7" x14ac:dyDescent="0.3">
      <c r="A278" s="66"/>
      <c r="B278" s="66"/>
      <c r="C278" s="59"/>
      <c r="D278" s="59"/>
      <c r="E278" s="66"/>
      <c r="F278" s="66"/>
      <c r="G278" s="66"/>
    </row>
    <row r="279" spans="1:7" x14ac:dyDescent="0.3">
      <c r="A279" s="66"/>
      <c r="B279" s="66"/>
      <c r="C279" s="59"/>
      <c r="D279" s="59"/>
      <c r="E279" s="66"/>
      <c r="F279" s="66"/>
      <c r="G279" s="66"/>
    </row>
    <row r="280" spans="1:7" x14ac:dyDescent="0.3">
      <c r="A280" s="66"/>
      <c r="B280" s="66"/>
      <c r="C280" s="59"/>
      <c r="D280" s="59"/>
      <c r="E280" s="66"/>
      <c r="F280" s="66"/>
      <c r="G280" s="66"/>
    </row>
    <row r="281" spans="1:7" x14ac:dyDescent="0.3">
      <c r="A281" s="66"/>
      <c r="B281" s="66"/>
      <c r="C281" s="59"/>
      <c r="D281" s="59"/>
      <c r="E281" s="66"/>
      <c r="F281" s="66"/>
      <c r="G281" s="66"/>
    </row>
    <row r="282" spans="1:7" x14ac:dyDescent="0.3">
      <c r="A282" s="66"/>
      <c r="B282" s="66"/>
      <c r="C282" s="59"/>
      <c r="D282" s="59"/>
      <c r="E282" s="66"/>
      <c r="F282" s="66"/>
      <c r="G282" s="66"/>
    </row>
    <row r="283" spans="1:7" x14ac:dyDescent="0.3">
      <c r="A283" s="66"/>
      <c r="B283" s="66"/>
      <c r="C283" s="59"/>
      <c r="D283" s="59"/>
      <c r="E283" s="66"/>
      <c r="F283" s="66"/>
      <c r="G283" s="66"/>
    </row>
    <row r="284" spans="1:7" x14ac:dyDescent="0.3">
      <c r="A284" s="66"/>
      <c r="B284" s="66"/>
      <c r="C284" s="59"/>
      <c r="D284" s="59"/>
      <c r="E284" s="66"/>
      <c r="F284" s="66"/>
      <c r="G284" s="66"/>
    </row>
    <row r="285" spans="1:7" x14ac:dyDescent="0.3">
      <c r="A285" s="66"/>
      <c r="B285" s="66"/>
      <c r="C285" s="59"/>
      <c r="D285" s="59"/>
      <c r="E285" s="66"/>
      <c r="F285" s="66"/>
      <c r="G285" s="66"/>
    </row>
    <row r="286" spans="1:7" x14ac:dyDescent="0.3">
      <c r="A286" s="66"/>
      <c r="B286" s="66"/>
      <c r="C286" s="59"/>
      <c r="D286" s="59"/>
      <c r="E286" s="66"/>
      <c r="F286" s="66"/>
      <c r="G286" s="66"/>
    </row>
    <row r="287" spans="1:7" x14ac:dyDescent="0.3">
      <c r="A287" s="66"/>
      <c r="B287" s="66"/>
      <c r="C287" s="59"/>
      <c r="D287" s="59"/>
      <c r="E287" s="66"/>
      <c r="F287" s="66"/>
      <c r="G287" s="66"/>
    </row>
    <row r="288" spans="1:7" x14ac:dyDescent="0.3">
      <c r="A288" s="66"/>
      <c r="B288" s="66"/>
      <c r="C288" s="59"/>
      <c r="D288" s="59"/>
      <c r="E288" s="66"/>
      <c r="F288" s="66"/>
      <c r="G288" s="66"/>
    </row>
    <row r="289" spans="1:7" x14ac:dyDescent="0.3">
      <c r="A289" s="66"/>
      <c r="B289" s="66"/>
      <c r="C289" s="59"/>
      <c r="D289" s="59"/>
      <c r="E289" s="66"/>
      <c r="F289" s="66"/>
      <c r="G289" s="66"/>
    </row>
    <row r="290" spans="1:7" x14ac:dyDescent="0.3">
      <c r="A290" s="66"/>
      <c r="B290" s="66"/>
      <c r="C290" s="59"/>
      <c r="D290" s="59"/>
      <c r="E290" s="66"/>
      <c r="F290" s="66"/>
      <c r="G290" s="66"/>
    </row>
    <row r="291" spans="1:7" x14ac:dyDescent="0.3">
      <c r="A291" s="66"/>
      <c r="B291" s="66"/>
      <c r="C291" s="59"/>
      <c r="D291" s="59"/>
      <c r="E291" s="66"/>
      <c r="F291" s="66"/>
      <c r="G291" s="66"/>
    </row>
    <row r="292" spans="1:7" x14ac:dyDescent="0.3">
      <c r="A292" s="66"/>
      <c r="B292" s="66"/>
      <c r="C292" s="59"/>
      <c r="D292" s="59"/>
      <c r="E292" s="66"/>
      <c r="F292" s="66"/>
      <c r="G292" s="66"/>
    </row>
    <row r="293" spans="1:7" x14ac:dyDescent="0.3">
      <c r="A293" s="66"/>
      <c r="B293" s="66"/>
      <c r="C293" s="59"/>
      <c r="D293" s="59"/>
      <c r="E293" s="66"/>
      <c r="F293" s="66"/>
      <c r="G293" s="66"/>
    </row>
    <row r="294" spans="1:7" x14ac:dyDescent="0.3">
      <c r="A294" s="66"/>
      <c r="B294" s="66"/>
      <c r="C294" s="59"/>
      <c r="D294" s="59"/>
      <c r="E294" s="66"/>
      <c r="F294" s="66"/>
      <c r="G294" s="66"/>
    </row>
    <row r="295" spans="1:7" x14ac:dyDescent="0.3">
      <c r="A295" s="66"/>
      <c r="B295" s="66"/>
      <c r="C295" s="59"/>
      <c r="D295" s="59"/>
      <c r="E295" s="66"/>
      <c r="F295" s="66"/>
      <c r="G295" s="66"/>
    </row>
    <row r="296" spans="1:7" x14ac:dyDescent="0.3">
      <c r="A296" s="66"/>
      <c r="B296" s="66"/>
      <c r="C296" s="59"/>
      <c r="D296" s="59"/>
      <c r="E296" s="66"/>
      <c r="F296" s="66"/>
      <c r="G296" s="66"/>
    </row>
    <row r="297" spans="1:7" x14ac:dyDescent="0.3">
      <c r="A297" s="66"/>
      <c r="B297" s="66"/>
      <c r="C297" s="59"/>
      <c r="D297" s="59"/>
      <c r="E297" s="66"/>
      <c r="F297" s="66"/>
      <c r="G297" s="66"/>
    </row>
    <row r="298" spans="1:7" x14ac:dyDescent="0.3">
      <c r="A298" s="66"/>
      <c r="B298" s="66"/>
      <c r="C298" s="59"/>
      <c r="D298" s="59"/>
      <c r="E298" s="66"/>
      <c r="F298" s="66"/>
      <c r="G298" s="66"/>
    </row>
    <row r="299" spans="1:7" x14ac:dyDescent="0.3">
      <c r="A299" s="66"/>
      <c r="B299" s="66"/>
      <c r="C299" s="59"/>
      <c r="D299" s="59"/>
      <c r="E299" s="66"/>
      <c r="F299" s="66"/>
      <c r="G299" s="66"/>
    </row>
    <row r="300" spans="1:7" x14ac:dyDescent="0.3">
      <c r="A300" s="66"/>
      <c r="B300" s="66"/>
      <c r="C300" s="59"/>
      <c r="D300" s="59"/>
      <c r="E300" s="66"/>
      <c r="F300" s="66"/>
      <c r="G300" s="66"/>
    </row>
  </sheetData>
  <mergeCells count="15">
    <mergeCell ref="G4:G5"/>
    <mergeCell ref="A14:A15"/>
    <mergeCell ref="C14:G14"/>
    <mergeCell ref="B15:B16"/>
    <mergeCell ref="C15:C16"/>
    <mergeCell ref="D15:D16"/>
    <mergeCell ref="E15:E16"/>
    <mergeCell ref="F15:F16"/>
    <mergeCell ref="G15:G16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Sources</vt:lpstr>
      <vt:lpstr>Domestic Wastewater</vt:lpstr>
      <vt:lpstr>Industrial Wastewater</vt:lpstr>
      <vt:lpstr>Urban Stormwater</vt:lpstr>
      <vt:lpstr>Agriculture &amp; Aquaculture</vt:lpstr>
      <vt:lpstr>Phosphate Detergent Ban</vt:lpstr>
      <vt:lpstr>step 2,3,4 - industrial</vt:lpstr>
      <vt:lpstr>Nitrogen Cost Curve</vt:lpstr>
      <vt:lpstr>Phosphorus Cost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 Wen</dc:creator>
  <cp:lastModifiedBy>Nancy Bermas</cp:lastModifiedBy>
  <dcterms:created xsi:type="dcterms:W3CDTF">2016-01-07T16:05:01Z</dcterms:created>
  <dcterms:modified xsi:type="dcterms:W3CDTF">2017-01-26T02:28:28Z</dcterms:modified>
</cp:coreProperties>
</file>