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user\Desktop\PROA &amp; NLM\PROA final outputs\"/>
    </mc:Choice>
  </mc:AlternateContent>
  <bookViews>
    <workbookView xWindow="0" yWindow="0" windowWidth="23040" windowHeight="8544" firstSheet="1" activeTab="5"/>
  </bookViews>
  <sheets>
    <sheet name="Wastewater" sheetId="1" r:id="rId1"/>
    <sheet name="Small &amp; Natural Trmt. Systems" sheetId="9" r:id="rId2"/>
    <sheet name="Agriculture" sheetId="11" r:id="rId3"/>
    <sheet name="Urban Stormwater" sheetId="2" r:id="rId4"/>
    <sheet name="Septic Systems" sheetId="10" r:id="rId5"/>
    <sheet name="GPNM Toolbox BMPs" sheetId="7" r:id="rId6"/>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1" l="1"/>
  <c r="C27" i="11"/>
  <c r="B27" i="11"/>
  <c r="C17" i="11"/>
  <c r="C26" i="11"/>
  <c r="B26" i="11"/>
  <c r="C16" i="11"/>
  <c r="C25" i="11"/>
  <c r="B25" i="11"/>
  <c r="C15" i="11"/>
  <c r="C24" i="11"/>
  <c r="B24" i="11"/>
  <c r="C14" i="11"/>
  <c r="C23" i="11"/>
  <c r="B23" i="11"/>
  <c r="B22" i="11"/>
  <c r="T54" i="1"/>
  <c r="S54" i="1"/>
  <c r="N54" i="1"/>
  <c r="U53" i="1"/>
  <c r="S53" i="1"/>
  <c r="U52" i="1"/>
  <c r="T52" i="1"/>
  <c r="S52" i="1"/>
  <c r="Q52" i="1"/>
  <c r="P52" i="1"/>
  <c r="N52" i="1"/>
  <c r="M54" i="1"/>
  <c r="M53" i="1"/>
  <c r="M52" i="1"/>
  <c r="F71" i="1"/>
  <c r="E72" i="1"/>
  <c r="E71" i="1"/>
  <c r="F66" i="1"/>
  <c r="F65" i="1"/>
  <c r="F64" i="1"/>
  <c r="I17" i="1"/>
  <c r="H18" i="1"/>
  <c r="G18" i="1"/>
  <c r="G17" i="1"/>
  <c r="I11" i="1"/>
  <c r="T46" i="1"/>
  <c r="S46" i="1"/>
  <c r="N46" i="1"/>
  <c r="U45" i="1"/>
  <c r="S45" i="1"/>
  <c r="R45" i="1"/>
  <c r="U44" i="1"/>
  <c r="T44" i="1"/>
  <c r="S44" i="1"/>
  <c r="Q44" i="1"/>
  <c r="P44" i="1"/>
  <c r="N44" i="1"/>
  <c r="M46" i="1"/>
  <c r="M45" i="1"/>
  <c r="M44" i="1"/>
  <c r="T38" i="1"/>
  <c r="S38" i="1"/>
  <c r="U37" i="1"/>
  <c r="S37" i="1"/>
  <c r="R37" i="1"/>
  <c r="U36" i="1"/>
  <c r="T36" i="1"/>
  <c r="S36" i="1"/>
  <c r="Q36" i="1"/>
  <c r="P36" i="1"/>
  <c r="N38" i="1"/>
  <c r="N36" i="1"/>
  <c r="M38" i="1"/>
  <c r="M37" i="1"/>
  <c r="M36" i="1"/>
  <c r="G11" i="1"/>
  <c r="H24" i="1"/>
  <c r="G24" i="1"/>
  <c r="H12" i="1"/>
  <c r="G12" i="1"/>
  <c r="F41" i="10"/>
  <c r="E41" i="10"/>
  <c r="D41" i="10"/>
  <c r="C58" i="2"/>
  <c r="C57" i="2"/>
  <c r="H39" i="2"/>
  <c r="G39" i="2"/>
  <c r="F39" i="2"/>
  <c r="H38" i="2"/>
  <c r="G38" i="2"/>
  <c r="F38" i="2"/>
  <c r="H37" i="2"/>
  <c r="G37" i="2"/>
  <c r="F37" i="2"/>
  <c r="H36" i="2"/>
  <c r="G36" i="2"/>
  <c r="F36" i="2"/>
  <c r="H35" i="2"/>
  <c r="G35" i="2"/>
  <c r="F35" i="2"/>
  <c r="H34" i="2"/>
  <c r="G34" i="2"/>
  <c r="F34" i="2"/>
  <c r="H33" i="2"/>
  <c r="G33" i="2"/>
  <c r="F33" i="2"/>
  <c r="H32" i="2"/>
  <c r="G32" i="2"/>
  <c r="F32" i="2"/>
  <c r="G31" i="2"/>
  <c r="H31" i="2"/>
  <c r="F31" i="2"/>
  <c r="D38" i="2"/>
  <c r="C38" i="2"/>
  <c r="B38" i="2"/>
  <c r="D37" i="2"/>
  <c r="C37" i="2"/>
  <c r="B37" i="2"/>
  <c r="D36" i="2"/>
  <c r="C36" i="2"/>
  <c r="B36" i="2"/>
  <c r="D35" i="2"/>
  <c r="C35" i="2"/>
  <c r="B35" i="2"/>
  <c r="D34" i="2"/>
  <c r="C34" i="2"/>
  <c r="B34" i="2"/>
  <c r="D33" i="2"/>
  <c r="C33" i="2"/>
  <c r="B33" i="2"/>
  <c r="D32" i="2"/>
  <c r="C32" i="2"/>
  <c r="B32" i="2"/>
</calcChain>
</file>

<file path=xl/sharedStrings.xml><?xml version="1.0" encoding="utf-8"?>
<sst xmlns="http://schemas.openxmlformats.org/spreadsheetml/2006/main" count="1216" uniqueCount="605">
  <si>
    <t>Capital Cost</t>
  </si>
  <si>
    <t>A Compilation of Cost Data Associated with the Impacts and Control of Nutrient Pollution</t>
  </si>
  <si>
    <t>Existig Loads/Acre</t>
  </si>
  <si>
    <t>Removal Efficiency</t>
  </si>
  <si>
    <t>Annualized Costs</t>
  </si>
  <si>
    <t>Unit Costs</t>
  </si>
  <si>
    <t>1-4 MGD</t>
  </si>
  <si>
    <t>5-10 MGD</t>
  </si>
  <si>
    <t>&gt;10 MGD</t>
  </si>
  <si>
    <t>Capital Costs - $/gpd</t>
  </si>
  <si>
    <t>Chemical</t>
  </si>
  <si>
    <t xml:space="preserve"> EBPR </t>
  </si>
  <si>
    <t>EBPR+Chemical</t>
  </si>
  <si>
    <t>Low (3-5 mg/L)</t>
  </si>
  <si>
    <t>Medium (6-8 mg/L)</t>
  </si>
  <si>
    <t>High (&gt;9mg/L)</t>
  </si>
  <si>
    <t>Influent Character</t>
  </si>
  <si>
    <t xml:space="preserve">         Capital Costs - $/gpd</t>
  </si>
  <si>
    <t>6.5-15 mg/L</t>
  </si>
  <si>
    <t>40 mg/L</t>
  </si>
  <si>
    <t>Operations and Maintenance Costs - $/MG</t>
  </si>
  <si>
    <t>Nitrogen and Phosporus Removal Costs</t>
  </si>
  <si>
    <t>Design Capacity</t>
  </si>
  <si>
    <t>Operations and Maintenance Costs - $/Cubic Meters/D</t>
  </si>
  <si>
    <t>Phosphorus Removal</t>
  </si>
  <si>
    <t>Influent 
Character</t>
  </si>
  <si>
    <t>Nitrogen Removal Costs</t>
  </si>
  <si>
    <t>Target Effluent Concentration 3 mg/L</t>
  </si>
  <si>
    <t>Enhanced Biological Phosphorus Removal</t>
  </si>
  <si>
    <t>Enhanced Biological Phosphorus Removal + Chemical Addition</t>
  </si>
  <si>
    <t>Target Effluent Concentrations</t>
  </si>
  <si>
    <t>0.5 mg/L</t>
  </si>
  <si>
    <t>0.1 mg/L</t>
  </si>
  <si>
    <t>Cost Estimate of Phosphorus Removal at Wastewater Treatment Plants</t>
  </si>
  <si>
    <t>Ohio Environmental Protection Agency</t>
  </si>
  <si>
    <t>Available at:</t>
  </si>
  <si>
    <t>http://epa.ohio.gov/Portals/35/wqs/nutrient_tag/OhioTSDNutrientRemovalCostEstimate_05_06_13.pdf</t>
  </si>
  <si>
    <t>Case Studies on Implementing Low-Cost Modifications to Improve Nutrient Reduction at Wastewater Treatment Plants</t>
  </si>
  <si>
    <t>https://www.epa.gov/nutrient-policy-data/case-studies-implementing-low-cost-modifications-improve-nutrient-reduction</t>
  </si>
  <si>
    <t>Municipal Nutrient Removal Technologies Reference Document, Volumes I &amp; II</t>
  </si>
  <si>
    <t>United States Environmental Protection Agency</t>
  </si>
  <si>
    <t>https://nepis.epa.gov/Exe/ZyNET.EXE?ZyActionL=Register&amp;User=anonymous&amp;Password=anonymous&amp;Client=EPA&amp;Init=1%3E%3Ctitle%3EEPA%20-%20Home%20Page%20for%20the%20Search%20site%3C/title%3E%3Clink%20rel=</t>
  </si>
  <si>
    <t>Max</t>
  </si>
  <si>
    <t>Min</t>
  </si>
  <si>
    <t>Enhanced Nutrient Management</t>
  </si>
  <si>
    <t>Dry Ponds</t>
  </si>
  <si>
    <t>Urban Filtering Practices</t>
  </si>
  <si>
    <t>Urban Infiltration Practices</t>
  </si>
  <si>
    <t>Urban Infiltration Practices with Sand/Vegetation</t>
  </si>
  <si>
    <t>Urban Forest Buffer</t>
  </si>
  <si>
    <t>Urban Nutrient Management</t>
  </si>
  <si>
    <t>Street Sweeping</t>
  </si>
  <si>
    <t>Urban Stormwater</t>
  </si>
  <si>
    <t>Existing Loads/Acre</t>
  </si>
  <si>
    <t>O&amp;M Costs</t>
  </si>
  <si>
    <t>Chesapeake Bay Commission (2012). Nutrient Credit Trading for the Chesapeake Bay: An Economic Study. http://www.chesbay.us/Publications/nutrient-trading-2012.pdf  (accessed Dec 2015).</t>
  </si>
  <si>
    <t>Nitrogen Removal</t>
  </si>
  <si>
    <t>Dry Extended Detention Ponds</t>
  </si>
  <si>
    <t>Wet Ponds and Wetlands</t>
  </si>
  <si>
    <t>Annual Costs / lb</t>
  </si>
  <si>
    <t>Phosphorus</t>
  </si>
  <si>
    <t xml:space="preserve">  50th   
Percentile</t>
  </si>
  <si>
    <t>--</t>
  </si>
  <si>
    <t>Agriculture</t>
  </si>
  <si>
    <t>Potential Data Needs</t>
  </si>
  <si>
    <r>
      <t>Cover crop early drilled rye</t>
    </r>
    <r>
      <rPr>
        <sz val="12"/>
        <color rgb="FF000000"/>
        <rFont val="Calibri"/>
        <family val="2"/>
      </rPr>
      <t xml:space="preserve">—The use of cover crops involves planting a secondary crop that is not intended for harvest but rather for soil enhancement and erosion prevention. </t>
    </r>
  </si>
  <si>
    <r>
      <t>Continuous no-till agriculture</t>
    </r>
    <r>
      <rPr>
        <sz val="12"/>
        <color rgb="FF000000"/>
        <rFont val="Calibri"/>
        <family val="2"/>
      </rPr>
      <t xml:space="preserve">—This method for growing crops excludes the practice of tilling the soil, with the objective of increasing water retention and reducing soil erosion. </t>
    </r>
  </si>
  <si>
    <r>
      <t>Enhanced nutrient management</t>
    </r>
    <r>
      <rPr>
        <sz val="12"/>
        <color rgb="FF000000"/>
        <rFont val="Calibri"/>
        <family val="2"/>
      </rPr>
      <t xml:space="preserve">—This practice involves reducing nitrogen applied to cropland as chemical and natural fertilizer, such that plant uptake is matched with nutrient availability. </t>
    </r>
  </si>
  <si>
    <r>
      <t>Decision Agriculture</t>
    </r>
    <r>
      <rPr>
        <sz val="12"/>
        <color rgb="FF000000"/>
        <rFont val="Calibri"/>
        <family val="2"/>
      </rPr>
      <t xml:space="preserve">—This BMP includes several practices, such as crop and soil testing, to allow more efficient fertilizer application, resulting in less nitrogen runoff. </t>
    </r>
  </si>
  <si>
    <r>
      <t>Riparian grass buffers</t>
    </r>
    <r>
      <rPr>
        <sz val="12"/>
        <color rgb="FF000000"/>
        <rFont val="Calibri"/>
        <family val="2"/>
      </rPr>
      <t xml:space="preserve">—These buffers are strips of land covered in grasses that are located between a potential pollutant source (e.g., an agricultural field) and a body of surface water. </t>
    </r>
  </si>
  <si>
    <r>
      <t>Riparian forest buffers</t>
    </r>
    <r>
      <rPr>
        <sz val="12"/>
        <color rgb="FF000000"/>
        <rFont val="Calibri"/>
        <family val="2"/>
      </rPr>
      <t xml:space="preserve">—These buffers are strips of land covered in trees that are located between a potential pollutant source (e.g., an agricultural field) and a body of surface water. </t>
    </r>
  </si>
  <si>
    <r>
      <t>Tree planting</t>
    </r>
    <r>
      <rPr>
        <sz val="12"/>
        <color rgb="FF000000"/>
        <rFont val="Calibri"/>
        <family val="2"/>
      </rPr>
      <t xml:space="preserve">—This practice involves planting and nurturing trees to convert existing agricultural land to forest. </t>
    </r>
  </si>
  <si>
    <r>
      <t>Wetland restoration</t>
    </r>
    <r>
      <rPr>
        <sz val="12"/>
        <color rgb="FF000000"/>
        <rFont val="Calibri"/>
        <family val="2"/>
      </rPr>
      <t xml:space="preserve">—This practice involves returning agricultural land that was drained to allow crop and livestock production to their natural/historic function as wetlands. </t>
    </r>
  </si>
  <si>
    <r>
      <t>Land retirement</t>
    </r>
    <r>
      <rPr>
        <sz val="12"/>
        <color rgb="FF000000"/>
        <rFont val="Calibri"/>
        <family val="2"/>
      </rPr>
      <t xml:space="preserve">—This practice involves allowing land to return to a more natural vegetative cover and suspending all agricultural activities but possibly allowing other low-impact activities (such as hunting) and conversion to forest. </t>
    </r>
  </si>
  <si>
    <r>
      <t>Livestock stream exclusion</t>
    </r>
    <r>
      <rPr>
        <sz val="12"/>
        <color rgb="FF000000"/>
        <rFont val="Calibri"/>
        <family val="2"/>
      </rPr>
      <t xml:space="preserve">—This practice involves establishing fences and other structures to exclude livestock from streams and other waterways (only applied to degraded riparian pasture). </t>
    </r>
  </si>
  <si>
    <r>
      <t>Off-stream watering</t>
    </r>
    <r>
      <rPr>
        <sz val="12"/>
        <color rgb="FF000000"/>
        <rFont val="Calibri"/>
        <family val="2"/>
      </rPr>
      <t xml:space="preserve">—This practice involves providing a source of clean water for livestock as an alternative to streams. Livestock will spend less time watering in streams, which will reduce the corresponding direct nutrient contributions. </t>
    </r>
  </si>
  <si>
    <r>
      <t>Upland prescribed grazing</t>
    </r>
    <r>
      <rPr>
        <sz val="12"/>
        <color rgb="FF000000"/>
        <rFont val="Calibri"/>
        <family val="2"/>
      </rPr>
      <t xml:space="preserve">—This practice reduces the impact of livestock on pastureland by managing grazing patterns to improve the forages grown and avoid degraded areas of upland pastures. </t>
    </r>
  </si>
  <si>
    <r>
      <t>Upland precision intensive rotational grazing</t>
    </r>
    <r>
      <rPr>
        <sz val="12"/>
        <color rgb="FF000000"/>
        <rFont val="Calibri"/>
        <family val="2"/>
      </rPr>
      <t xml:space="preserve">—Similar to upland prescribed grazing, this practice reduces the impact of livestock on pastureland by managing grazing patterns to improve the forages grown and avoid degraded areas of upland pastures but requires more intensive management for very short livestock rotation schedules. </t>
    </r>
  </si>
  <si>
    <t>Analysis Assumptions</t>
  </si>
  <si>
    <t>Life Cyle:  20 years</t>
  </si>
  <si>
    <t>Discount Rate"  7 percent</t>
  </si>
  <si>
    <t>Best Management Practices Descriptions</t>
  </si>
  <si>
    <t>Best Management Practice</t>
  </si>
  <si>
    <t>Source</t>
  </si>
  <si>
    <t>Annual Cost / kg, $</t>
  </si>
  <si>
    <r>
      <t>Dry ponds</t>
    </r>
    <r>
      <rPr>
        <sz val="12"/>
        <color rgb="FF000000"/>
        <rFont val="Calibri"/>
        <family val="2"/>
      </rPr>
      <t xml:space="preserve">—This practice involves creating a depression to temporarily store and slowly release runoff following rain events. These ponds are designed to dry out in between rain events, as opposed to wet ponds. </t>
    </r>
  </si>
  <si>
    <r>
      <t>Dry extended detention ponds</t>
    </r>
    <r>
      <rPr>
        <sz val="12"/>
        <color rgb="FF000000"/>
        <rFont val="Calibri"/>
        <family val="2"/>
      </rPr>
      <t xml:space="preserve">—This practice involves creating a depression to store temporarily and release runoff following rain events using a low-flow outlet. Runoff is released more slowly than from dry ponds. These ponds are designed to dry out in between rain events, as opposed to wet ponds. </t>
    </r>
  </si>
  <si>
    <r>
      <t>Urban filtering practices</t>
    </r>
    <r>
      <rPr>
        <sz val="12"/>
        <color rgb="FF000000"/>
        <rFont val="Calibri"/>
        <family val="2"/>
      </rPr>
      <t xml:space="preserve">—This practice involves passing runoff through a filter bed for pollutant removal. </t>
    </r>
  </si>
  <si>
    <r>
      <t>Urban infiltration practices</t>
    </r>
    <r>
      <rPr>
        <sz val="12"/>
        <color rgb="FF000000"/>
        <rFont val="Calibri"/>
        <family val="2"/>
      </rPr>
      <t xml:space="preserve">—This practice involves creating a trench or basin where water infiltrates the soil with no underdrain. </t>
    </r>
  </si>
  <si>
    <r>
      <t>Urban infiltration practices with sand/vegetation</t>
    </r>
    <r>
      <rPr>
        <sz val="12"/>
        <color rgb="FF000000"/>
        <rFont val="Calibri"/>
        <family val="2"/>
      </rPr>
      <t xml:space="preserve">—This practice involves creating a trench or basin where water infiltrates the soil with no underdrain. This practice includes a layer of sand and vegetation in its design. </t>
    </r>
  </si>
  <si>
    <r>
      <t>Wet ponds and wetlands</t>
    </r>
    <r>
      <rPr>
        <sz val="12"/>
        <color rgb="FF000000"/>
        <rFont val="Calibri"/>
        <family val="2"/>
      </rPr>
      <t xml:space="preserve">—Wet ponds are permanent manmade pools to intercept runoff and release it at a specified flow rate, while wetlands accomplish similar runoff control with flood or saturated soils and associated vegetation. </t>
    </r>
  </si>
  <si>
    <r>
      <t>Urban forest buffers</t>
    </r>
    <r>
      <rPr>
        <sz val="12"/>
        <color rgb="FF000000"/>
        <rFont val="Calibri"/>
        <family val="2"/>
      </rPr>
      <t xml:space="preserve">—This practice involves planting trees adjacent to a stream (at least 35-ft wide) and managing the buffer to maintain stream bank integrity. </t>
    </r>
  </si>
  <si>
    <t>Sources:</t>
  </si>
  <si>
    <t xml:space="preserve">Unit Lifecyle Unit Cost for Nutrient Load Reduction, per pound/kilogram </t>
  </si>
  <si>
    <t>Annual Nutrient Loads from Urban Area without Stormwater Management</t>
  </si>
  <si>
    <t>Total Nitrogen</t>
  </si>
  <si>
    <t>Total Phosphorus</t>
  </si>
  <si>
    <t>Pounds</t>
  </si>
  <si>
    <t>Kilograms</t>
  </si>
  <si>
    <t>Source: Maryland Departments of Agriculture and the Environment (2016). Maryland Trading and Offset Policy and Guidance Manual, Chesapeake Bay Watershed. Unpublished  Draft Final</t>
  </si>
  <si>
    <t xml:space="preserve">   Annual Land Rental</t>
  </si>
  <si>
    <t xml:space="preserve">   Annual Maintenance</t>
  </si>
  <si>
    <t xml:space="preserve">   Installation</t>
  </si>
  <si>
    <t>Costs Include:</t>
  </si>
  <si>
    <t>Agricultural Best Management Pratices Applicable to Asia</t>
  </si>
  <si>
    <t>Source:</t>
  </si>
  <si>
    <t>BMP Database, Nutrient Management Toolbox</t>
  </si>
  <si>
    <t>Global Partnership On Nutrient Management</t>
  </si>
  <si>
    <t>Available at: http://nutrientchallenge.org/toolbox2/gpnm-toolbox</t>
  </si>
  <si>
    <t>Name</t>
  </si>
  <si>
    <t>Description</t>
  </si>
  <si>
    <t>Considerations</t>
  </si>
  <si>
    <t>Nitrogen Removal Efficiency</t>
  </si>
  <si>
    <t>Phosphorus Removal Efficiency</t>
  </si>
  <si>
    <t>Sediment Removal Efficiency</t>
  </si>
  <si>
    <t>Category</t>
  </si>
  <si>
    <t>Sector</t>
  </si>
  <si>
    <t>Applicable Climate Zones</t>
  </si>
  <si>
    <t>Agriculture Type</t>
  </si>
  <si>
    <t>Applicable Regions</t>
  </si>
  <si>
    <t>Practice Type</t>
  </si>
  <si>
    <t xml:space="preserve">Pollutants </t>
  </si>
  <si>
    <t xml:space="preserve">Turf Aerators </t>
  </si>
  <si>
    <t>The use of a turf aerator once or twice per crop helps loosen soil to 10 cm. Regular aeration improves water infiltration, reduces nutrient runoff and speeds turf re-establishment after harvest.</t>
  </si>
  <si>
    <t xml:space="preserve">Ammonia Control </t>
  </si>
  <si>
    <t xml:space="preserve">Agricultural </t>
  </si>
  <si>
    <t>Temperate, Tropical, Semiarid</t>
  </si>
  <si>
    <t>Animal Confinement</t>
  </si>
  <si>
    <t>North America, South Asia, Europe</t>
  </si>
  <si>
    <t xml:space="preserve">Management </t>
  </si>
  <si>
    <t>Nitrogen (Ammonia)</t>
  </si>
  <si>
    <t>Strip Cropping</t>
  </si>
  <si>
    <t xml:space="preserve">Strip cropping is the practice of growing alternating, equal-width strips of row crops (such as corn and soybeans in a planned rotation) with strips of close-growing crops (such as forages, small grains or sod). The strips are arranged systematically across a field. In contour strip cropping, crop strips alternate down a slope on the contour (across or perpendicular to the slope) to reduce soil erosion and runoff. This practice helps reduce soil erosion and the transport of sediment and other water- borne contaminants. Contour strip cropping protects growing crops from damage by windborne soil particles and improves water quality. </t>
  </si>
  <si>
    <t xml:space="preserve">Strip cropping is most effective when grasses and legumes can be rotated with crops requiring more intensive cultivation. This practice will not be effective when land slopes are longer than the critical slope length, unless supported by other practices that reduce slope length below critical (e.g., diversions, terraces). </t>
  </si>
  <si>
    <t xml:space="preserve">North America, South Asia, Europe, South America </t>
  </si>
  <si>
    <t>Structural, Management</t>
  </si>
  <si>
    <t xml:space="preserve">Grade Stabilization </t>
  </si>
  <si>
    <t>A grade stabilization structure is an embankment or spillway built across a drainageway to prevent soil erosion and the formation or advancement of gullies. Grade stabilization structures are also used to stabilize erosion-prone sites where a tributary or tile drainage outlet enters a channel such as a ditch from the side; the grade stabilization structure slows the flow of water from the higher elevation of the tributary or side-inlet (where water is entering) to the lower elevation of the channel. Grade stabilization structures are especially important in areas where sediment loading from gully erosion is a major water quality concern. Grade control structures can improve water quality by reducing soil erosion and nutrient losses from runoff.</t>
  </si>
  <si>
    <t xml:space="preserve">Grade stabilization structures should generally be planned and installed along with, or as a part of, other conservation practices in an overall surface water disposal system. In particular, grade stabilization structures work best and last longer when upland runoff is controlled by practices like contour farming, conservation tillage, water and sediment control basins, terraces, cover crops, rotational grazing and grass planting. </t>
  </si>
  <si>
    <t>19-65%</t>
  </si>
  <si>
    <t>30-45%</t>
  </si>
  <si>
    <t>40-60%</t>
  </si>
  <si>
    <t>Conservation Buffers</t>
  </si>
  <si>
    <t>Agricultural</t>
  </si>
  <si>
    <t>Row Crop, Pasture, Fodder, Rice, Small Grains</t>
  </si>
  <si>
    <t>Structural</t>
  </si>
  <si>
    <t xml:space="preserve">Nitrogen, Phosphorus, Sediment </t>
  </si>
  <si>
    <t xml:space="preserve">Reduced Tillage  </t>
  </si>
  <si>
    <t xml:space="preserve">Reduced tillage systems leave between 15% and 30% crop residue cover to prevent erosion and conserve soil moisture. Tillage is reduced by replacing some tillage operations for weed control with herbicide applications or by using tillage equipment that helps maintain a good residue cover. </t>
  </si>
  <si>
    <t>Reduced tillage systems save time and energy, and costs are usually similar to or lower than those for conventional tillage systems. Adoption of effective reduced tillage calls for flexible approach to crop management. Seasonal conditions will alter soil moisture content, weed growth, amount of crop stubble and time of sowing. As a result, grazing strategy, the herbicide spray programme, and cultivation practice may need to be altered from year to year to account for these changes.</t>
  </si>
  <si>
    <t>13-46%</t>
  </si>
  <si>
    <t xml:space="preserve">Contour Farming </t>
  </si>
  <si>
    <t xml:space="preserve">Contour farming entails farming along the contour such that ridges, furrows and planting are perpendicular to the slope of the land. The rows running across the slope are designed to be as level as possible to facilitate tillage and planting operations on the contour. Contour farming is an erosion control system that has the effect of increasing infiltration of rainwater and reducing sheet and rill erosion, thereby reducing soil loss and the transport of nutrients and sediments to downstream water bodies.  </t>
  </si>
  <si>
    <t xml:space="preserve">Contour farming is most effective on slopes of 2% to 10% and 100 ft to 400 ft long. Stable outlets such as field borders and grassed waterways are necessary downstream components of contour farming. Contour farming improves the performance of downstream buffer-type practices such as contour buffer strips, terraces, contour strip-cropping, cover crop, filter strips, and grassed waterways because it helps to prevent concentrated flow. </t>
  </si>
  <si>
    <t>Conservation Buffers, Erosion Control</t>
  </si>
  <si>
    <t>Nitrogen, Phosphorus, Sediment</t>
  </si>
  <si>
    <t xml:space="preserve">Integrated Plant Nutrient System (IPNS) </t>
  </si>
  <si>
    <t xml:space="preserve">IPNS aims at reducing the amounts of fertilizer applied to fields and increasing the fertilizer use efficiency by adopting the best time, rate, method and source of application in addition to emphasis conserving and improving soil health. IPNS emphasizes using commercial fertilizer in balance with natural fertilizers--such as organic manure, green manures (e.g. conservation cover crops), crop rotation with legumes, crop residues and bio-fertilizers--to meet part of the nutrient needs of crop and cropping systems. </t>
  </si>
  <si>
    <t xml:space="preserve">Some barriers to adoption have been identified, especially for small, low-income landholders. Barriers include, need to use livestock manure for fuel, lack of extension services and training on implementation of IPNS, higher labor costs associated with IPNS, and no access to green manure seeds. </t>
  </si>
  <si>
    <t xml:space="preserve">Conservation Cover </t>
  </si>
  <si>
    <t>Temperate, Semiarid</t>
  </si>
  <si>
    <t>Row Crop</t>
  </si>
  <si>
    <t>Management</t>
  </si>
  <si>
    <t xml:space="preserve">Contour Buffer Strips </t>
  </si>
  <si>
    <t xml:space="preserve">Contour buffer strips are permanent, narrow bands of grasses/legumes planted on the contour (across or perpendicular to a slope) between wider strips of crops farmed on the contour. Contour buffers are designed to reduce soil erosion and runoff on sloped fields by slowing the flow of water in areas prone to sheet and rill erosion. Buffer strips can also provide pollutant removal to shallow groundwater flow that interacts with the buffer root zone. </t>
  </si>
  <si>
    <t xml:space="preserve">Contour buffer strips are most suitable for uniform 4% to 8% slopes and where rainfall intensity is low to moderate. And the cost of contour buffer strips is dependent upon value of the land taken out of production, 
buffer installation, plant establishment, and maintenance. </t>
  </si>
  <si>
    <t>Erosion Control</t>
  </si>
  <si>
    <t xml:space="preserve">Agriculture </t>
  </si>
  <si>
    <t>Arid, Semiarid</t>
  </si>
  <si>
    <t xml:space="preserve">Row Crop </t>
  </si>
  <si>
    <t xml:space="preserve">Australia </t>
  </si>
  <si>
    <t xml:space="preserve">Nitrogen, Phosphorus, Sediment  </t>
  </si>
  <si>
    <t>Continuous No-Till/Zero Till/Direct Seeding (Conservation Tillage)</t>
  </si>
  <si>
    <t xml:space="preserve">Continuous no-till, or zero till, is the most effective version of conservation tillage. As with other conservation tillage systems, no-till systems leave greater than 30% (and often up to 70%) of crop residue on the field. Planting is the only operation that disturbs the soil. Direct seeding is a method of planting that is increasingly used in no-till systems. Direct seeding uses narrow knives, single discs or double discs to open narrow strip of soil between openers for the seed bed, retaining nearly the entire residue on the surface. No-till systems provide the least soil disturbance of all conservation tillage systems. Maintaining residues on the field minimizes soil erosion and runoff.  </t>
  </si>
  <si>
    <t>For best results, fertilizers should be injected or banded.?? This is particularly true for nitrogen, especially for those forms that are volatile. Weed control is primarily dependent upon herbicides. The soil warms up more slowly in the spring with no-till than it does with conventional tillage.</t>
  </si>
  <si>
    <t xml:space="preserve">Erosion Control </t>
  </si>
  <si>
    <t>Tropical</t>
  </si>
  <si>
    <t>Palm Oil</t>
  </si>
  <si>
    <t>South Asia, South Africa, South America</t>
  </si>
  <si>
    <t>Constructed (Treatment) Wetlands</t>
  </si>
  <si>
    <t xml:space="preserve">Constructed wetlands, sometimes called treatment wetlands, are man-made systems engineered to approximate the water-cleaning process of natural wetlands.  These artificial wetlands capture and filter runoff from cropland, feedlots, aquaculture operations, agricultural processing facilities, and urban stormwater. They effectively remove excess nutrients, sediment and other pollutants from surface runoff. </t>
  </si>
  <si>
    <t>Constructed wetlands will require land to be taken out of production, but agroforestry and water-based crops for fiber, food, and fodder can partially offset these costs. In an urban context applicability of this BMP will depend on availability of suitably sited land. In an aquaculture context, wetlands are not suitable for treating the entire volume of an aquaculture pond because of the need to retain water for at least two days, but this option may be appropriate to treat the concentrated effluents typically associated with the final 10 percent to 20 percent of pond volume during draining. Implementation costs can be high and maintenance costs for constructed wetlands can be substantial. Over long term, wetlands can be very cost effective for reducing nutrients if properly designed and maintained.</t>
  </si>
  <si>
    <t>Rice</t>
  </si>
  <si>
    <t xml:space="preserve">South Asia </t>
  </si>
  <si>
    <t xml:space="preserve">Stream Restoration </t>
  </si>
  <si>
    <t>Stream restoration is the process of converting unstable, altered and degraded stream corridors, riparian zones and flood plains to natural and stable conditions. Stream restoration can include streambank stabilization, restoring riparian vegetation, meandering of the stream bed, installation of stormwater management facilities, and wetland creation. Stream restoration reduces nutrients by reducing erosion and runoff (through stabilization of the streambank and restoration of riparian zones) in addition to restoring stream nutrient attenuation functions through remeandering of streams.</t>
  </si>
  <si>
    <t xml:space="preserve">Stream restoration costs can be substantial, but streambank stabilization can be critical for saving adjacent arable lands. </t>
  </si>
  <si>
    <t xml:space="preserve">Erosion control </t>
  </si>
  <si>
    <t>Row Crop, Pasture, Fodder</t>
  </si>
  <si>
    <t xml:space="preserve">North America, Europe, Africa, Asia, </t>
  </si>
  <si>
    <t xml:space="preserve">Structural </t>
  </si>
  <si>
    <t xml:space="preserve">Sediment </t>
  </si>
  <si>
    <t xml:space="preserve">Grazing/Pasture Management </t>
  </si>
  <si>
    <t xml:space="preserve">Grazing/pasture management can include a series of practices including maintaining proper stocking rates, rotational grazing, proper application of fertilizers and spreading of manure, maintenance of animal trails and walkways, and weed management. This suite of practices promotes healthy stands of grass, controls weeds, prevents overgrazing, and reduces runoff and erosion from pastures.  </t>
  </si>
  <si>
    <t xml:space="preserve">Pasture/Grazing management can be labor intensive and requires investments in fencing and offstream watering. </t>
  </si>
  <si>
    <t>Temperate, Tropical</t>
  </si>
  <si>
    <t>Row Crop, Rice</t>
  </si>
  <si>
    <t xml:space="preserve">North America, Europe, South Asia </t>
  </si>
  <si>
    <t>Off-stream Watering Facilities/Alternative Watering facilities</t>
  </si>
  <si>
    <t xml:space="preserve">Off-stream watering systems provide an alternative source of water for livestock, minimizing the time that livestock spend near streams and streambanks. In turn this reduces the direct manure deposition to streambeds and banks and reduces streambank erosion and resulting sedimentation. Off-stream water systems can be permanent or portable troughs or tanks that are placed away from streams or other open waters. The source of water supplied to the facilities can be from any source including pipelines, spring developments, water wells, and ponds. </t>
  </si>
  <si>
    <t xml:space="preserve">Offstream watering can achieve most of the benefits of streambank fencing at a much smaller cost. </t>
  </si>
  <si>
    <t>Row Crop, Small Grains</t>
  </si>
  <si>
    <t>Rotational Cropping Systems</t>
  </si>
  <si>
    <t xml:space="preserve">Rotational cropping is a system whereby several different crops are grown in planned succession on the same field over different seasons, as opposed to growing the same crop year after year. The purpose of crop rotation is to help maintain the balance of nutrients, organic matter, and microorganisms necessary for healthy soil. Many crop rotations may include legumes to help fix nitrogen in the soil for use by subsequent crops. Crop rotation provides several benefits including improved soil fertility, pest management, weed reduction and disease control. </t>
  </si>
  <si>
    <t>Rotational cropping systems are generally beneficial both financially and environmentally. This practice should be implemented in a way that maximizes crop diversity within the site constraints. This practice should be used in conjunction with other agricultural best management practices.</t>
  </si>
  <si>
    <t>10-15%</t>
  </si>
  <si>
    <t>20-40%</t>
  </si>
  <si>
    <t xml:space="preserve">North America, Europe, South Africa, Asia </t>
  </si>
  <si>
    <t>Rotational Grazing</t>
  </si>
  <si>
    <t xml:space="preserve">Rotational grazing, sometimes referred to as prescribed grazing, is where the pasture area is divided into two or more subpastures, also called ?€?paddocks,?€? with each subpasture being grazed and ?€?rested?€? in turn. Putting the whole herd in a small paddock results in rapid use of available forage. When a paddock is grazed off, animals are moved to a fresh one, allowing each paddock to be grazed clean and to have a rest period. The rest period is critical for the continued productivity of some forage species. Rotational grazing improves the quantity and quality of forage, thereby reducing soil erosion, increases infiltration, and reduces runoff. As a result soil and nutrient losses are minimized.  </t>
  </si>
  <si>
    <t xml:space="preserve">Ability to implement a rotational grazing system will depend on stocking rates and available pasture. Rotational grazing is more labor intensive and requires investment in fencing and watering systems to create the paddocks. </t>
  </si>
  <si>
    <t>Row Crop, Small Grains, Fodder</t>
  </si>
  <si>
    <t xml:space="preserve">North America, Europe, Africa, Asia </t>
  </si>
  <si>
    <t>Streambank Fencing</t>
  </si>
  <si>
    <t xml:space="preserve">Streambank fencing is installed along the length of streams or other open water for the purpose of excluding livestock. The area between the fence and the stream is allowed to re-vegetate naturally or might be planted with trees or grass and can be a source of income through agroforestry practices. Streambank fencing provides several benefits. By excluding animals from the stream direct manure deposits from livestock are avoided. The streambank is protected from trampling, reducing streambank erosion and resulting sedimentation. The vegetated area between the fence and the stream functions as a riparian buffer, capturing sediments and cycling nutrients before they reach the stream in addition to providing wildlife habitat. Ideally the fence shoudl be at least 3 meters from the streambank to provide the benefits similar to a riparian buffer.                                                       </t>
  </si>
  <si>
    <t xml:space="preserve">Streambank fencing incurs expenses related to installation and maintenance of the fence, costs of providing alternative water facilities to livestock, and opportunity costs associated with removing a portion of the land from production (i.e. the area between the streambank and the fence). "Live fencing" of suitable vegetation is used in some situations, lowering fencing costs. However, because streambank fencing is a long-term and highly effective practice its overall cost effectiveness for reducing nutrient losses is high.                             </t>
  </si>
  <si>
    <t>North America, Europe, Africa, Asia, Australia</t>
  </si>
  <si>
    <t xml:space="preserve">Terraces </t>
  </si>
  <si>
    <t xml:space="preserve">Terraces break long slopes into shorter ones, usually following the contour, creating a step-like landform. As water makes its way down a hill, terraces serve as small dams to intercept water and guide it to an outlet or pond it behind berms. There are four types of terraces - bench, channel, narrow, and broad based ridge - that reduce the length of slope on a hill side in order to reduce erosion and prevent gully formation and retain runoff. Bench terracing is done on relatively steep slopes and consists of excavating upper parts of the slope and filling the lower part with the soil materials from the upper parts. Channel terraces are wide, shallow channels that follow the land?€?s contour line. Narrow based terraces consist of a number of ridges spaced 1-2 meters apart across the slope; this type is especially found in high rainfall areas. Broad based ridge terraces are wide, low bunds following natural contour lines. Soil is excavated from both sides of the terrace; this type is especially found in low rainfall areas. </t>
  </si>
  <si>
    <t xml:space="preserve">If the slopes are very irregular or if the soil is shallow (less than 6 inches), alternative practices should probably be used. In addition, terraces are generally designed to withstand up to 10-year storm events. Grass waterways are often used to collect water runoff from terrace edges. </t>
  </si>
  <si>
    <t>Erosion Control, Conservation Buffers</t>
  </si>
  <si>
    <t>Temperate</t>
  </si>
  <si>
    <t xml:space="preserve">North America, Europe, South Africa </t>
  </si>
  <si>
    <t>Wetland Restoration</t>
  </si>
  <si>
    <t xml:space="preserve">Wetland restoration activities re-establish wetland hydrology, vegetation and/or functions usually in areas where they existed previously. Wetlands improve water quality by traping and cycling nutrients and allow for settling of sediments. Wetlands also moderate water flows, reducing downstream erosion. </t>
  </si>
  <si>
    <t xml:space="preserve">Wetland restoration can often be very expensive and outcomes can be uncertain. Restored wetlands may not achieve the same level of biodiversity or ecosystem services as undisturbed systems.  </t>
  </si>
  <si>
    <t>Grazing Management</t>
  </si>
  <si>
    <t>Temperate, Semiarid, Tropical</t>
  </si>
  <si>
    <t>Pasture</t>
  </si>
  <si>
    <t>North America, Europe, South America, South Asia, South Africa</t>
  </si>
  <si>
    <t xml:space="preserve">Agricultural Waste Composting </t>
  </si>
  <si>
    <t xml:space="preserve">Agricultural waste products (unused portions of crops or waste products from processing) including have the potential to contribute nutrients and should be managed in a manner that prevents nutrient contamination to surface and ground waters. Consideration should be given to the amount of raw waste generated, the nutrient content of the waste product, and recognition that nutrient loading depends on the way in which the waste is handled after harvest. Most vegetable waste, such as sweet corn fodder, cull ears and husks can be used as a green manure by applying it to production fields. </t>
  </si>
  <si>
    <t>Animal Waste Management Systems</t>
  </si>
  <si>
    <t>Animal waste management systems properly handle, store, and ensure proper utilization of wastes generated from confined animal operations. They collect waste from production areas and store it in appropriate structures such as tanks, lagoons, sheds, and pits. Properly collecting and storing the manure allows the producer to determine the appropriate time for land application, preventing nutrient runoff and leaching.</t>
  </si>
  <si>
    <t xml:space="preserve">To minimize the effects of storage facilities on nearby water bodies, animal waste management systems should not be located in flood plains. </t>
  </si>
  <si>
    <t xml:space="preserve">Bedding Area Management </t>
  </si>
  <si>
    <t>Effective bedding options help to minimize the buildup of bedding and manure, as manure builds up around bedding areas. Bedding materials like straw and sawdust have varying water absorption capabilities, with oat straw being most absorptive. Bedding areas should be located away from bodies of water and riparian areas.</t>
  </si>
  <si>
    <t xml:space="preserve">To better manage the bedding area, portable windbreaks should be used to catalyze the frequent movement of cattle and their bedding areas to minimize manure buildup in any one area. If bedding sites area near riparian areas, fencing should be used to keep cattle out of streams. </t>
  </si>
  <si>
    <t xml:space="preserve">North America, Europe, South America, South Asia, South Africa, Australia </t>
  </si>
  <si>
    <t>Dairy Manure Storage Covers</t>
  </si>
  <si>
    <t>Covers in the form of permeable plastic can be used to cover liquid dairy storage. These covers create a physical barrier that prevents mass transfer of volatile chemical compounds from the liquid by decreasing wind velocity (decreasing surface area), and reducing radiation onto the manure storage surface (lower temperature). Covering liquid manure helps slow down the rate of ammonia losses.  The fertilizer value of the manure is increased while the ammonia loss pathway, which can eventually redeposit nitrogen onto land and surface water, is minimized.</t>
  </si>
  <si>
    <t>Covers are particularly useful in warm weather when ammonia emissions are higher. Use of covers decreases evaporation, requiring either more frequent pumping or larger storage capacity.</t>
  </si>
  <si>
    <t>Irrigation Management</t>
  </si>
  <si>
    <t>Dairy Precision Feeding and Forage Management</t>
  </si>
  <si>
    <t>Dairy precision feeding manages the quantity of nitrogen and phosphorus fed to dairy cattle in order to minimize the excretion of nutrients. It involves precision formulation of feeding programs based on confirmed nutrient analysis of feed, forages, and by products for the best use of available nutrients.</t>
  </si>
  <si>
    <t>Cattle should be weighed frequently to ensure growth targets are hit. Cattle of the same size should be grouped together so that larger cattle cannot prevent smaller cattle from accessing feed. Bunk space is critical. Heifers need 14" to 24" of feedbunks pace per animal from 4 months to 22 months of age.</t>
  </si>
  <si>
    <t xml:space="preserve">Irrigation Management, Nutrient Management </t>
  </si>
  <si>
    <t xml:space="preserve">Nitrogen, Phosphorus </t>
  </si>
  <si>
    <t xml:space="preserve">Dry Straw Based Manure Storage </t>
  </si>
  <si>
    <t>A dry straw based manure storage facility is a type of animal waste storage system. Manure is mixed with straw to make the mixture stackable and able to absorb excess moisture. This mixture is kept in a large stacking facility that may be roofed or unroofed, usually with sidewalls and a concrete floor. Dry straw based manure storage helps retain nutrients and lowers runoff potential.</t>
  </si>
  <si>
    <t>If runoff from the facility occurs, a cover or a system to treat the runoff should be established. To minimize the effects of storage facilities on nearby water bodies, animal waste management systems should not be located in flood plains.</t>
  </si>
  <si>
    <t xml:space="preserve">Land Conversion </t>
  </si>
  <si>
    <t>Row Crop, Pasture, Fodder, Rice, Palm Oil</t>
  </si>
  <si>
    <t xml:space="preserve">North America, South Asia, South Africa, Europe </t>
  </si>
  <si>
    <t xml:space="preserve">Land Conversion  </t>
  </si>
  <si>
    <t>Feeding Area Rotation</t>
  </si>
  <si>
    <t xml:space="preserve">Feeding area rotation is the rotation of feeding areas in grazing operations. Permanent feeding areas build up a lot of manure and can lead to excessive nutrient losses through runoff. Rotating the feeding areas can minimize manure buildup and nutrient runoff potential. Feeding area rotation can be implemented in several ways including (1) Delivering feed bales to a new spot each day (2) Relocating movable feed bunks or feeders (3) Moving portable windbreaks and (4) Extending the grazing season. </t>
  </si>
  <si>
    <t>Requires active management of feed area placement and portable feeding systems.</t>
  </si>
  <si>
    <t>Manure Management</t>
  </si>
  <si>
    <t>Row Crop, Fodder, Pasture</t>
  </si>
  <si>
    <t xml:space="preserve">Field Borders </t>
  </si>
  <si>
    <t xml:space="preserve">Field borders are strips of vegetation planted at the edge of fields that can mark the edge of field or property boundary. Some field borders can be grassy and provide turn areas or travel lanes for machinery. Other field borders may consist of hedges, shrubs, grasses and trees and have the potential of providing wildlife habitat and windbreaks. Field borders can help trap sediment, reduce erosion and runoff, improve infiltration, and minimize nutrient losses at the edge of the field. </t>
  </si>
  <si>
    <t>Field borders reduce the land available to grow crop. Studies have found that crops next to wooded field borders may suffer from reduced yields as a result of shade effects and water competition. Herbaceous crop borders, however, show negligible impacts on crop yields.</t>
  </si>
  <si>
    <t>Row Crop, Rice, Fodder, Pasture</t>
  </si>
  <si>
    <t xml:space="preserve">Liquid Manure Handling Systems </t>
  </si>
  <si>
    <t xml:space="preserve">A liquid manure handling system is a planned system for collecting, transporting, storing, and disposing of liquid manure and contaminated runoff in a manner which does not degrade the surrounding environment. Necessary components include debris basins, dikes, diversions, fencing, grassed waterways, spray irrigation systems, pond sealing or lining, subsurface drains, surface drains, waste storage ponds, waste storage structures, and waste treatment lagoons. </t>
  </si>
  <si>
    <t>N/A</t>
  </si>
  <si>
    <t xml:space="preserve">Manure Management </t>
  </si>
  <si>
    <t>Liquid Manure Lagoons and Tank Systems</t>
  </si>
  <si>
    <t>A lagoon is a waste treatment impoundment made by construction of an embankment and/or excavating a pit or dugout for the purpose of storing liquid manure. An impermeable liner is an essential component of a lagoon. It can either be aerobic or anaerobic in process. A tank is an impervious storage structure for liquid manure and wastewater. Properly collecting and storing the manure allows the producer to determine the appropriate time for land application, preventing nutrient runoff and leaching.</t>
  </si>
  <si>
    <t>Loafing Lot Management</t>
  </si>
  <si>
    <t>Loafing lot management systems prevent areas exposed to heavy livestock traffic from experiencing excessive manure and soil losses due to the destruction of ground cover. Loafing lots that are used for herd exercise and loafing are usually denuded of vegetation and harbor undesirable plants. In a loafing lot management system, the area is divided into lots. The cattle are rotated from lot to lot as is necessary to maintain a vegetative cover. One lot is designated as a heavy use area (or sacrifice lot) where animals are fed and sheltered. The intent of this practice is to prevent manure and sediment runoff from entering watercourses and sensitive areas to capture a portion of the manure as a resource for other uses such as crop fertilizer.</t>
  </si>
  <si>
    <t>A minimum of three grassed loafing paddocks are recommended. Any adjacent streams should be fenced out. The sacrifice area should be scraped periodically and have clean water diversions and filter strips in place.</t>
  </si>
  <si>
    <t xml:space="preserve">Manure Composting </t>
  </si>
  <si>
    <t xml:space="preserve">Manure composting is a management practice where manure is mixed with a carbon source such as straw, sawdust or wood chips. After the mixing process, manure is stacked, re-mixed occasionally, and then allowed to self-heat. Composted manure has a lower nutrient mineralization or fertilizer value than conventional manure, resulting in fewer nutrients in runoff when compost is applied to soil. </t>
  </si>
  <si>
    <t>In some areas of the world, composting of manure may not be desirable as it is more valuable as a fuel source. When composting manure, surface and ground water proximity should be considered when selecting a compost site. The compost site needs to be on a plastic or concrete pad to minimize leaching to groundwater or in an area not prone to contamination of groundwater by leaching or where leachate can run off to surface water. Protecting the compost area from precipitation with a plastic cover or roof will reduce the risks of offsite contamination.</t>
  </si>
  <si>
    <t>Manure Injection</t>
  </si>
  <si>
    <t xml:space="preserve">Manure injection refers to the direct injection of manure into the soil, as opposed to applying it to topsoil, where it will interact with runoff water during storms. Injection makes it is possible for nutrients to directly reach the active soil layer in order to reduce nutrient leaching. It also reduces volatilization of ammonia since the manure is not left on the topsoil. Manure injections can be done for pressurized slurry and liquid manure from cattle and swine, and injection options for poultry litter are being developed. </t>
  </si>
  <si>
    <t>Injecting requires more time than surface applying manure and will require different machinery. Injecting can only be done with liquid manure types. Manure injection may not reduce nutrients as much in poorly drained soils.</t>
  </si>
  <si>
    <t xml:space="preserve">Manure Relocation </t>
  </si>
  <si>
    <t xml:space="preserve">Manure relocation refers to transporting manure from areas with excess nutrients to areas lacking in nutrients. Animal feeding operations with manure surpluses can avoid the need to increase storage capacity and the pressure to apply manure during high risk periods, thereby reducing losses of nutrients. </t>
  </si>
  <si>
    <t>Transporting manure is generally more expensive than transporting commercial fertilizers.</t>
  </si>
  <si>
    <t>Manure Sampling and Testing</t>
  </si>
  <si>
    <t>Manure sampling and testing is the process of evaluating manure nutrient content to provide specific agronomic and environmental recommendations for manure use. It provides valuable information for optimizing crop production while minimizing environmental impacts. The four most common elements of manure testing are determining moisture, nitrogen, phosphorus, and potassium content. It can also be used to determine the manure?€?s actual nutrient content,  appropriate application rate, and identify what other nutrients may be required by the crop. There may also be situations where micronutrient or metal contents are critical.</t>
  </si>
  <si>
    <t>Liquid and solid manure need to be sampled each time the storage is emptied because the nutrient status varies with the time of year. Samples submitted for testing should be representative of manure as it is used/spread. The best time for sampling is during loading or land application. Multiple samples from a single source are generally necessary to better represent variability in manure characteristics. Applicability of this practice is dependent upon access to testing facilities and extension services.</t>
  </si>
  <si>
    <t xml:space="preserve">Manure Sheds </t>
  </si>
  <si>
    <t>Manure sheds are roofed buildings that are used to stack dry manure and protect it from precipitation during the storage period. It is needs to be large enough to accommodate the equipment delivering and removing waste. Manure sheds encourage high nutrient retention and allow manure to be safely stored until appropriate times for land application, preventing unnecessary runoff and leaching.</t>
  </si>
  <si>
    <t>Manure Spreader Calibration</t>
  </si>
  <si>
    <t>Manure spreader calibration involves determining the agronomic rate of manure and adjusting the spreader to apply manure at this ideal application rate on agricultural fields. Calibrating the spreader to agronomic rates ensures the nutrient needs of the crop are met and negative environmental impacts are minimized.</t>
  </si>
  <si>
    <t>To calibrate a spreader, reliable estimates of the land area to which the manure will be applied and the amount to apply are necessary. The spreader must be recalibrated every time there is a change in manure nutrient concentrations, new equipment, or when a different application rate is desired. To maximize this practice, manure testing would be needed to accurately assess nutrient concentrations in the manure.</t>
  </si>
  <si>
    <t>20-30%</t>
  </si>
  <si>
    <t>Manure/Fertilizer Incorporation</t>
  </si>
  <si>
    <t>In many cropping systems, farmers have the opportunity to enhance fertilizer and manure efficiency and prevent nutrient losses by placing nutrients beneath the surface. In particular, incorporation of manure and fertilizers can decrease volatilization of nitrogen and increase plant availability. Incorporation can be accomplished with a broadcast application on the soil surface followed by tillage (using a disk or chisel) to incorporate the material. As more and more farmers adopt reduced tillage and no-till techniques, however, many choose to ?€?band?€? their manure or fertilizer ?€? placing nutrients in a narrow, concentrated, subsurface band near the seeds or seedlings. Typically, the manure and fertilizer is placed just below the seed furrow or a couple of inches to the side.</t>
  </si>
  <si>
    <t>Incorporation of manure/fertilzer requires more time than surface application and will require different machinery.</t>
  </si>
  <si>
    <t xml:space="preserve">Nutrient Management </t>
  </si>
  <si>
    <t>Nutrient management is a set of conservation practices designed to ensure that nutrients are applied according to crop needs and in a way that they can be utilized most effectively by the crop and reduce losses from the field.  The core principals of nutrient management, often referred to as the 4 R?€?s of nutrient stewardship, refer to applying the right source of plant nutrients, at the right rate, at the right time, and at the right place. Proper nutrient management can result in the reduced need for fertilizers, higher yields, and reduced environmental impacts. Nutrient management tools and techniques for ensuring proper rate, timing, placement and balance of nutrients can include nutrient management plans, soil and plant tissue testing, fertilizer incorporation, split fertilizer applications, and so on.</t>
  </si>
  <si>
    <t>Nutrient management is one of the most cost-effective best management practices and can in fact result in reduced costs to the producer through reduced fertilizer application with little to no trade-offs in yield. Low tech and high tech options exist for implementing good nutrient management practices. Many other practices, such as manure management are components of nutrient management.  Nutrient management is often based on soil testing and crop testing and understanding of soil, climate and cropping practices.</t>
  </si>
  <si>
    <t>North America, South Asia, South America, Europe</t>
  </si>
  <si>
    <t>Nutrient Management Plan</t>
  </si>
  <si>
    <t xml:space="preserve">A Nutrient Management Plan helps describe the optimum use of nutrients for maintaining yields while minimizing nutrient losses. Nutrient management plans are generally written by an agricultural expert or in some cases by the producer himself (often with the aid of nutrient management software). The plans detail the type, rate, timing, and placement of nutrients for each crop and are based on soil type, slope, cropping system, yield potential and residual nutrients.  In the United States some states, for example Maryland, require that agricultural operations obtain and implement nutrient management plans. </t>
  </si>
  <si>
    <t xml:space="preserve">In semi-arid regions, knowing the proper application rates can be difficult to determine as a result of widely variable yields based on year-to-year shifts in precipitation. Precipitation probabilities, soil moisture at planting and acceptable farmer risk will play a role in developing recommended rates. </t>
  </si>
  <si>
    <t>Manure Management, Ammonia Control</t>
  </si>
  <si>
    <t>Physical Manure Treatment (Solids Separation)</t>
  </si>
  <si>
    <t>Physical manure treatment is the process of collecting, treating, storing, and separating the liquid portion of manure waste from the solid portion. Separation is attained by trapping the particles on a mechanical screen or sieve or by centrifugation; or in the case of gravity separation, with a basin that provides the proper conditions of velocity/retention to allow particles to settle. This treatment helps to remove nutrients from the solids.</t>
  </si>
  <si>
    <t xml:space="preserve">Settling basins are generally less expensive than mechanical separators. However, settling basins require more land and labor. To minimize the effects of storage facilities on nearby water bodies, animal waste management systems should not be located in flood plains. </t>
  </si>
  <si>
    <t>Manure Management, Erosion Control</t>
  </si>
  <si>
    <t xml:space="preserve">Plant Tissue Analysis </t>
  </si>
  <si>
    <t>Plant tissue analysis shows the nutrient status of plants at the time of sampling. This, in turn, shows whether soil nutrient supplies are adequate. The most important use of plant analysis is as a monitoring tool for determining the adequacy of current fertilization practices. Sampling a crop periodically during the season or once each year provides a record of its nutrient content that can be used through the growing season or from year to year. With soil test information and a plant analysis report, a producer can closely tailor fertilization practices to specific soil-plant needs.</t>
  </si>
  <si>
    <t>Lab results and interpretations depend on the quality of the sample and the quality of the testing lab. Test costs in the United States are around $5 - $7 USD per sample. Applicability of this BMP will depend on proximity to qualified labs and extension services.</t>
  </si>
  <si>
    <t>Manure Management, Grazing Management</t>
  </si>
  <si>
    <t xml:space="preserve">Precision Agriculture </t>
  </si>
  <si>
    <t xml:space="preserve">Precision agriculture can also be referred to as Precision Farming, Satellite Farming, or Site Specific Crop Management (SSCM). Precision agriculture is a management system that takes into account the spatial and temporal variability within the field. Using GPS and sensor technologies, producers can map variability in slope, soil type, soil moisture, crop yield, nutrient levels, organic matter, etc. in order to create management zones. Within management zones, crop management can be tailored to suit the specific needs of that zone in a way that maximizes yields and minimize inputs (water, pesticides and nutrients). Precision agriculture is enabled by technologies like crop yield monitors, GPS-equipped combines, variable rate technologies (e.g. seeders, sprayers, etc.), and real-time sensors to measure variables like moisture and chlorophyll levels, hyper-spectral aerial and satellite imagery, and other geospatial tools. </t>
  </si>
  <si>
    <t>Precision agriculture encompasses a suite of high-tech tools, many of which are relatively inexpensive. Furthermore, a USDA study estimates that some precision agriculture tools, such as GPS guidance systems, pay for themselves within 2-3 years by way of reduced fuel costs, reduced fertilizer costs and higher yields.</t>
  </si>
  <si>
    <t>Manure Management, Nutrient Management</t>
  </si>
  <si>
    <t>Row Crop, Fodder, Pasture, Small Grains</t>
  </si>
  <si>
    <t>Riparian Forest Buffers</t>
  </si>
  <si>
    <t>Riparian forest buffers are linear vegetated areas with well-developed root systems, an organic surface layer, and understory vegetation adjacent to open water. They are generally in locations where runoff water leaves a field, with the intention that sediment, organic material, nutrients and chemicals can be filtered from the runoff water. Buffer vegetation can improve soil aeration, lessen water quality degradation by nutrient removal in the root zone by plant uptake and sorption to soil, and provide wildlife habitat. The efficiency of buffer zones in removing suspended solids and nutrients is affected by the width of the zone, gradient of the drained field, soil type and particularly by the variety and density of zone vegetation.</t>
  </si>
  <si>
    <t>For either grass or tree buffers, width is the most important criteria. 10 m width should be the goal. If land is limited, smaller width buffers are better than no buffer even though they have reduced efficiency. Establishment of buffers requires taking land out of crop production,but well planned buffers can provide  opportunities for agroforestry for fodder or timber; Cost of establishing forest buffers can be high but maintenance costs are usually low. Over the long term, buffers are very cost effective practices in terms of dollars per pound of nutrient reduced.</t>
  </si>
  <si>
    <t xml:space="preserve">Manure Management, Nutrient Management </t>
  </si>
  <si>
    <t>Riparian Grass Buffers</t>
  </si>
  <si>
    <t>Riparian grass buffers are linear strips of grass or other non-woody vegetation maintained between the edge of fields and streams, rivers or tidal waters. They are generally in locations where runoff water leaves a field, with the intention that sediment, organic material, nutrients and chemicals can be filtered from the runoff water. Buffer vegetation can improve soil aeration, lessen water quality degradation by nutrient removal in the root zone by plant uptake and sorption to soil, and provide wildlife habitat. The efficiency of buffer zones in removing suspended solids and nutrients is affected by the width of the zone, gradient of the drained field, soil type and particularly by the variety and density of zone vegetation.</t>
  </si>
  <si>
    <t>For either grass or tree buffers, width is the most important criteria. 10 m width should be considered as the goal. If land is limited, smaller width buffers are better than no buffer even though they have reduced efficiency. Establishment of buffers requires taking land out of crop production.but there are opportunities for harvesting fodder crops; Cost of establishing grass buffer low but it requires moderate maintenance costs. Over the long term, buffers are very cost effective practices in terms of dollars per pound of nutrient reduced.</t>
  </si>
  <si>
    <t>Manure Management, Nutrient Recycling</t>
  </si>
  <si>
    <t>Row Crop, Pasture, Fodder, Rice, Animal Confinement</t>
  </si>
  <si>
    <t xml:space="preserve">Soil Testing  </t>
  </si>
  <si>
    <t xml:space="preserve">Soil testing is used before planting to determine the characteristics of the soil, including nutrient content, pH, moisture, and composition. Soil testing is an important component for determining the right balance and right rate of nutrient application on the field. The soil testing process is based on soil samples being taken from representative areas in a field, analyzed using a chemical extraction appropriate for the soils in the region, and either correlated with plant nutrient uptake or calibrated with crop yield. Resulting fertilizer recommendations would be based on how a particular crop responded to a nutrient, using the average response from a multi-year and multi-site data set. </t>
  </si>
  <si>
    <t>Soil should be tested every 3-5 years. One sample should be taken for every 20 acres at a depth of approximately 8 inches. In the U.S. a soil test costs between $7 and $10 per sample. Applicability of this practice will depend on proximity to qualified soil testing laboratories and extension services.</t>
  </si>
  <si>
    <t>Nutrient Managememt</t>
  </si>
  <si>
    <t xml:space="preserve">Split Nitrogen Application (Sidedress Nitrogen Fertilizer Application) </t>
  </si>
  <si>
    <t xml:space="preserve">In a split application fertilizer treatment, the total nitrogen fertilizer application is divided into two or more treatments can result in higher nutrient use efficiencies and reduced losses from denitrification, leaching and volatilization. By contrast, when a crop?€?s total nitrogen requirement is supplied with a single pre-plant or at-planting application, most of the N must ?€?wait?€? for the target crop?€?s future needs and that means the window for potential loss remains open longer. In a split application treatment, the first application of fertilizer is generally applied at planting or prior to planting with the second application applied after the crop has germinated (sidedress application). Generally the sidedress application is an application of either anhydrous ammonia or urea ammonium nitrate that is either sprayed or injected.  </t>
  </si>
  <si>
    <t>Requires more time/passes over the field as compared to a single application. The sidedress application can interfere with other crop management activities or may be difficult as a result of field wetness.</t>
  </si>
  <si>
    <t>Row Crop, Pasture, Fodder, Rice, Animal Confinement, Palm Oil</t>
  </si>
  <si>
    <t xml:space="preserve">Surface Mulching </t>
  </si>
  <si>
    <t>Surface mulching is a temporary soil stabilization practice in which materials like straw, grass hay, compost, wood chips or an additional source of carbon are applied or incorporated on the soil surface at the time of planting. Mulching helps keep soil in place and minimizes runoff. Other benefits of surface mulching include increased nutrient and water use efficiency, building carbon stock to the soil, and improving soil moisture. By maintaining soil moisture and controlling temperature, mulching also helps to improve biological and chemical nutrient transformation processes like sorption, desorption, fixation and diffusion of nutrients in soil.</t>
  </si>
  <si>
    <t xml:space="preserve">To achieve optimum advantage from the mulch the mulch should be applied immediately after germination of crop at 5 ton/ ha (organic mulch). Use of mulch at this quantity is found to be most effective in dry farming areas. In excess rainfall years mulch may not be as effective.  </t>
  </si>
  <si>
    <t>Nutrient Management</t>
  </si>
  <si>
    <t>Swine Manure Treatment</t>
  </si>
  <si>
    <t>Treating swine manure with aluminum chloride (alum) binds phosphorus so that it is not soluble to water, thereby reducing potential losses to surface water through runoff. Alum can either be added to manure in manure pits inside the production facility or outside of the production facility in settling ponds or lagoons. When applied inside, alum also helps to reduce ammonia emissions. When applied outside, it may enhance solid separation. Aluminum added to manure at a 1:1 ratio of aluminum to phosphorus can reduce soluble phosphorus in runoff to background levels.</t>
  </si>
  <si>
    <t>Treating swine manure with alum is appropriate for any liquid manure-handling system. The benefits of applying the alum inside or outside of the treatment site should be considered. Addition of alum directly in the manure spreader may decrease its capacity.</t>
  </si>
  <si>
    <t xml:space="preserve">Nitrogen </t>
  </si>
  <si>
    <t xml:space="preserve">Tailwater Recovery </t>
  </si>
  <si>
    <t>An irrigation tailwater recovery system normally includes a combination of practices and equipment that collect, convey, store and recycle irrigation runoff water for re-use. Collection and storage facilities are an integral part of this practice. Before the water is redistributed, the storage facilities allow adequate retention time for the chemicals in the water to break down. Tailwater recovery reduces runoff volume, improving off-site water quality.</t>
  </si>
  <si>
    <t xml:space="preserve">Land must be taken out of production for the pond and other system components of a tailwater recovery system. </t>
  </si>
  <si>
    <t>Poultry House Biofilters</t>
  </si>
  <si>
    <t xml:space="preserve">Biofilters can be placed on poultry housing ventilation systems. They contain a media that incorporates a layer of organic material, typically a mixture of compost and wood chips that supports a microbial population and reduces ammonia emissions by oxidizing volatile organic compounds into carbon dioxide, water, and inorganic salts. Biofilters decrease nitrogen deposition from ammonia and the runoff of soluble phosphorus from land applied litter because of phosphorus sorption by alum. They also increase the proportion of nitrogen in manure. </t>
  </si>
  <si>
    <t xml:space="preserve">The biofilter must have sufficient detention time and fans that can accommodate pressure loss through the biofilter. </t>
  </si>
  <si>
    <t>Tropical, Temperate, Semiarid</t>
  </si>
  <si>
    <t xml:space="preserve">Rice, Row Crop, Small Grains </t>
  </si>
  <si>
    <t xml:space="preserve">North America, Europe, Africa, South Asia </t>
  </si>
  <si>
    <t>Permanent Land Use Conversion</t>
  </si>
  <si>
    <t>Permanent land use conversion refers to taking intensively used agricultural land out of production and establishing and maintaining perennial grass or forest cover. Converting intensively used agricultural land into grass or forest reduces nitrogen and phosphorus losses and lowers inputs.</t>
  </si>
  <si>
    <t>Permanent land use conversion sacrifices yields from productive farmland in order to reduce nutrient and sediment losses. Agroforestry practices can enhance productivity of these lands.</t>
  </si>
  <si>
    <t>Row Crop, Pasture, Fodder, Rice, Small Grains, Animal Confinement, Palm</t>
  </si>
  <si>
    <t xml:space="preserve">Phytase Feed Additive </t>
  </si>
  <si>
    <t xml:space="preserve">Phytase is an enzyme added to poultry-feed that helps poultry absorb phosphorus. The addition of phytase to poultry feed allows more efficient nutrient uptake by poultry, which in turn decreases the phosphorus levels in feed and in poultry waste. </t>
  </si>
  <si>
    <t>Phytase is sensitive to high temperatures and humidity, so proper storage and handling procedures are necessary to maintain the effectiveness of the product.</t>
  </si>
  <si>
    <t>0-25%</t>
  </si>
  <si>
    <t>Row Crop, Pasture, Fodder, Rice, Small Grains, Animal Confinement, Palm Oil</t>
  </si>
  <si>
    <t>Poultry Litter Treatment</t>
  </si>
  <si>
    <t>Poultry litter treatment can be treated with alum (aluminum sulfate) to bind the phosphorus in the litter and decrease the water soluble phosphorus that is prone to runoff. Alum treatment also reduces ammonia emissions. Alum can be applied in liquid or dry form to the manure at a rate of 5-10% by weight, usually between flocks. The treated litter has a higher nitrogen content, boosting crop yields, and has less phosphorus losses.</t>
  </si>
  <si>
    <t>Individuals applying the alum should wear gloves, goggles and a dust mask when applying alum. Poultry houses must be kept well ventilated. Alum should be incorporated into the litter to prevent the birds from consuming it.</t>
  </si>
  <si>
    <t>Nutrient Recycling</t>
  </si>
  <si>
    <t>South Asia, Africa, South America</t>
  </si>
  <si>
    <t xml:space="preserve">Fertigation </t>
  </si>
  <si>
    <t>Fertigation is a method of applying fertilizers or other water soluble products needed for cropping through irrigation systems. Fertigation allows precise timing and uniform distribution of applied nutrients to meet the crop nutrient demand and ensures substantial savings in fertilizer usage. Fertigation also allows the timing and rate of application of nutrients to be controlled, reduces leaching, and increases nutrient absorption by the plants.</t>
  </si>
  <si>
    <t>Fertigation could cause a loss of pressure in the main irrigation line and uses chemical fertilizers rather than organic.</t>
  </si>
  <si>
    <t xml:space="preserve">Laser Land Leveling </t>
  </si>
  <si>
    <t xml:space="preserve">Laser Land Levelling is a levelling technique used for achieving very fine levelling with desired grade on the agricultural field. This practice is generally used in rice cultivation. This technique of precision land leveling using laser land leveler has proved to improve rice yields and input use efficiency including water and nutrients. </t>
  </si>
  <si>
    <t>Requires specialized equipment? Labor?</t>
  </si>
  <si>
    <t>Leaf Color Chart (Real Time Nutrient Management)</t>
  </si>
  <si>
    <t xml:space="preserve">The Leaf Color Chart (LCC) is a simple and inexpensive tool that relates the color of rice leaves to critical nitrogen content and allows for real time nitrogen management. LCC-based real time nitrogen management can be practiced in rice production by monitoring leaf color in 7 to 10 day intervals during the growing season. Fertilizer N is applied wherever the leaves are less greenish than the threshold LCC value, which corresponds to critical leaf N content. LCC-based real time N management maintains optimal yields and results in higher N-use efficiency and less N applied as compared to using blanket N application recommendations. </t>
  </si>
  <si>
    <t xml:space="preserve">The LCC was originally developed for rice production, but has also been adapted to maize and wheat production. It is an extremely low-cost and accessible test for measuring nitrogen deficiencies in real time.  </t>
  </si>
  <si>
    <t>Row Crop, Fodder, Rice</t>
  </si>
  <si>
    <t xml:space="preserve">Empty Fruit Bunch (EFB) Composting </t>
  </si>
  <si>
    <t xml:space="preserve">After harvest of the palm fruit, empty fruit bunches (EFBs) can be placed back to the field as mulch. To make spreading easier, some will chip the material, which makes mechanical spreading easier. Recycling nutrients from agricultural waste products generated in palm oil production can reduce the demand for commercial fertilizers and provide an alternative use for waste. 
</t>
  </si>
  <si>
    <t>The bunches can be transported on return trips with the same trucks that pick up the harvest. In-field transport and spreading can be a logistical problem. Thick layers of mulch can cause fly problems. Single layers usually do not give such negative side effects. Mulching will incur additional labor and transportation costs.</t>
  </si>
  <si>
    <t xml:space="preserve">Nutrient Recycling, Erosion Control </t>
  </si>
  <si>
    <t xml:space="preserve">Palm Oil Mill Effluent (POME) Land Application </t>
  </si>
  <si>
    <t xml:space="preserve">Palm oil mill effluent (POME) is one of the most difficult waste products from palm oil production to handle as it is in liquid form. As a result it is often released into the environment. Raw POME has Biological Oxygen Demand (BOD) values averaging around 25,000 mg/litre, a value that is about 100 times more than that of domestic sewage. If released into the waterbodies it can result in oxygen depletion. Land application processed POME anaerobic sludge to fields or compost can prevent its direct discharge into the environment and provide a good source of nutrients to crops.  </t>
  </si>
  <si>
    <t xml:space="preserve">Palm oil mill effluent can be expensive to transport. </t>
  </si>
  <si>
    <t>Rotation Management</t>
  </si>
  <si>
    <t>Windrowing Mature Tree Trunks</t>
  </si>
  <si>
    <t xml:space="preserve">Trunks of mature palm oil trees that have been cut to allow replanting should be recycled in order to return nutrients and organic matter to the soil. Windrowing the trunks gives a slow breakdown of the material. This is the best way to release the nutrients. Conversely, chipping or shredding the trees releases all the nutrients within 2-3 years, and unless the chips are spread over a much larger area than the replanted area, the nutrients released would exceed the uptake capacity of the new trees and result in excessive nutrient losses to the environment. 
</t>
  </si>
  <si>
    <t>If trees are diseased or if there is disease in the area alternative disposal may be warranted. If pests are a problem in the area, then it may be best to chip, pulverise or grind the trunks to reduce the time over which the nutrients are available to pests.</t>
  </si>
  <si>
    <t>Wetland Creation/Restoration</t>
  </si>
  <si>
    <t>Agricultural, Urban</t>
  </si>
  <si>
    <t>Row Crop, Pasture, Fodder, Rice</t>
  </si>
  <si>
    <t>North America, Europe, South America, South Asia, Africa</t>
  </si>
  <si>
    <t xml:space="preserve">Zero Burning </t>
  </si>
  <si>
    <t xml:space="preserve">In this method, useful parts of oil palm trees are harvested and the remainder are left on the ground where they can be spread out to provide protective ground cover or piled in rows to prevent runoff and erosion instead of burned to prepare the area for replanting or new oil palm plantings. The zero burning method allows nutrients to be released more slowly during decomposition so that they can be utilized by newly planted trees. This reduces per-hectare inorganic fertilizers needed at the time of planting. The organic matter also improves the soil and when used properly, can help with terracing and the reduction of runoff. </t>
  </si>
  <si>
    <t>The main issue of concern with zero burning is that it might lead to the infestation of beetle pests and stem rot disease. Ploughing, pulverising debris, or planting legumes minimizes this risk.</t>
  </si>
  <si>
    <t>7-25%</t>
  </si>
  <si>
    <t>12-50%</t>
  </si>
  <si>
    <t>4-15%</t>
  </si>
  <si>
    <t>North America, South America, Africa, Asia</t>
  </si>
  <si>
    <t xml:space="preserve">Palm Oil Plantation Erosion Control Measures </t>
  </si>
  <si>
    <t>During clearing and replanting of palm oil plantations, the period of time that the soil is exposed without ground cover should be minimized. While trees are still small, cover crops can be established to reduce erosion while building up organic matter levels in soil through leaf and plant litter. Fronds and other materials removed during crop harvesting or pruning can winrowed (banked into ridges). The winrows can be placed along the contour or used to reinforce existing terraces to slow the flow or runoff. This practice minimizes soil losses and runoff and also limits the loss of nutrients.</t>
  </si>
  <si>
    <t>Expert advice is recommended for specific physical measures required to reduce slope length and erosion when slopes are more than 10 degrees and soils are sandy.</t>
  </si>
  <si>
    <t>40-43%</t>
  </si>
  <si>
    <t>Note: Costs are applicable to the U.S and are in 2010 U.S. Dollars</t>
  </si>
  <si>
    <t>Rapid Infiltration</t>
  </si>
  <si>
    <t>Overland Flow</t>
  </si>
  <si>
    <t>Slow Sand Filters</t>
  </si>
  <si>
    <t>Slow-Rate Land Application</t>
  </si>
  <si>
    <t>Subsurface Infiltration</t>
  </si>
  <si>
    <t>Constructed Wetlands</t>
  </si>
  <si>
    <t>Stabilization Pond - Rock Filters</t>
  </si>
  <si>
    <t>Stabilization Pond - Intermittent Sand Filters</t>
  </si>
  <si>
    <t>Stabilization Pond - Aerated Lagoons</t>
  </si>
  <si>
    <t>Stabilization Pond - Facultative Lagoons</t>
  </si>
  <si>
    <t>&lt;50</t>
  </si>
  <si>
    <t>Nutrient Removal Efficiency, percent</t>
  </si>
  <si>
    <t xml:space="preserve">   Nitrogen</t>
  </si>
  <si>
    <t xml:space="preserve">   Phorphorus</t>
  </si>
  <si>
    <t>10- 80</t>
  </si>
  <si>
    <t xml:space="preserve"> 29 - 99</t>
  </si>
  <si>
    <t xml:space="preserve">   Warm Climate</t>
  </si>
  <si>
    <t xml:space="preserve">   Cold Climate</t>
  </si>
  <si>
    <t>0.750(Q)^0.729</t>
  </si>
  <si>
    <t>Capital Cost, Million $,  Q = Design Flow</t>
  </si>
  <si>
    <t>1.800(Q)^0.711</t>
  </si>
  <si>
    <t xml:space="preserve">   Design Flow (Q) = 0 - 1 Million Gallons/Day</t>
  </si>
  <si>
    <t xml:space="preserve">   Design Flow (Q) = 1 - 10 Million Gallons/Day</t>
  </si>
  <si>
    <t>1.310(Q)^0.301</t>
  </si>
  <si>
    <t>1.310(Q)^0.412</t>
  </si>
  <si>
    <t>Operation and Maintenance Costs</t>
  </si>
  <si>
    <t>Capital Costs, Million $,  Q = Design Flow</t>
  </si>
  <si>
    <t>0.025(Q)^0.513</t>
  </si>
  <si>
    <t>0.025(Q)^0.732</t>
  </si>
  <si>
    <t>Nutrient Removal Efficiency, Percent</t>
  </si>
  <si>
    <t>0.016(Q)^0.496</t>
  </si>
  <si>
    <t>Capital Costs</t>
  </si>
  <si>
    <t>$1/gpd capacity</t>
  </si>
  <si>
    <t>Up to 80%</t>
  </si>
  <si>
    <t>20- 60%</t>
  </si>
  <si>
    <t>$1.40/gpd capacity</t>
  </si>
  <si>
    <t xml:space="preserve">   Design Flow (Q) = 100,000 Gallons/Day</t>
  </si>
  <si>
    <t xml:space="preserve">   Design Flow (Q) = 10,000 Gallons/Day</t>
  </si>
  <si>
    <t>$14.0/gpd capacity</t>
  </si>
  <si>
    <t>1.40 -$2.80 per 1,000 gallons treated</t>
  </si>
  <si>
    <t>0.35 -$0.70 per 1,000 gallons treated</t>
  </si>
  <si>
    <t>Up to 50%</t>
  </si>
  <si>
    <t>65% - 95%</t>
  </si>
  <si>
    <t>75% - 99%</t>
  </si>
  <si>
    <t>$0.15 -$0.20 per 1,000 gallons treated</t>
  </si>
  <si>
    <t>10% - 40%</t>
  </si>
  <si>
    <t>85% - 95%</t>
  </si>
  <si>
    <t>Small and Natural Wastewater Treatment Systems</t>
  </si>
  <si>
    <t>Manual, Wastewater Treatment/Disposal for Small Communities.</t>
  </si>
  <si>
    <t>Costs Are in 1990 Dollars</t>
  </si>
  <si>
    <t>Costs for Installation of a septic system serving a single dwelling unit.</t>
  </si>
  <si>
    <t>Minimum</t>
  </si>
  <si>
    <t>Average</t>
  </si>
  <si>
    <t>Maximum</t>
  </si>
  <si>
    <t>Phosphorus removal efficieny is 99-100 percent.</t>
  </si>
  <si>
    <t>Within the Chesapeake Bay Critical Area (within 305 meters  of the Chesapeake Bay shoreline)</t>
  </si>
  <si>
    <t>Within 305 meters feet of any perennial surface water</t>
  </si>
  <si>
    <t>Everywhere else</t>
  </si>
  <si>
    <t>Credit</t>
  </si>
  <si>
    <t>5.5 kg/yr</t>
  </si>
  <si>
    <t>3.4 kg/yr</t>
  </si>
  <si>
    <t>2.1 kg/yr</t>
  </si>
  <si>
    <t>Removal Efficiencies</t>
  </si>
  <si>
    <t>Nitrogen removal efficiency is directly related to the distance from the edge of the drain field to the nearest surface water, but very little research has been done.</t>
  </si>
  <si>
    <t xml:space="preserve">Under it’s nutrient trading program, the state of Maryland grants nitrogen credits when septic systems are retired by connection to the sewer system of a wastewater treatment plant discharging nitrogen at 4 mg/L. The size of the credit is based on the distance to certain water bodies. The credit amounts are based on preliminary assumptions about the degree of denitrification during the subsurface flow of the septic effluent. </t>
  </si>
  <si>
    <t>Critical Area</t>
  </si>
  <si>
    <t>Within 305 M of critical Area</t>
  </si>
  <si>
    <t>Within 305 M of Perennial Surface Water Area</t>
  </si>
  <si>
    <t>Edge of Drain Field Nitrogen Load, kg/yr</t>
  </si>
  <si>
    <t>Attentuated load ( = Credit Value), kg/yr</t>
  </si>
  <si>
    <t>Load Delivered to Surface Water, kg/yr</t>
  </si>
  <si>
    <t>Removal Efficiency, percent</t>
  </si>
  <si>
    <t>Since the credit values are theoretically based on attenuation of nitrgon loads in the soil, removal efficiencies can be derived from the credit values.</t>
  </si>
  <si>
    <t>U.S. National Average Costs, 2019 dollars)</t>
  </si>
  <si>
    <t>Distance/Location</t>
  </si>
  <si>
    <t>Septic Tank with Drain Field and Soil Adsorption</t>
  </si>
  <si>
    <t>Septic Tank Only, No Soil Adsorption</t>
  </si>
  <si>
    <t>Costs for Installation of a septic system serving a four person household.</t>
  </si>
  <si>
    <t>$1.30 to 5.20/gallon / $957 per 2 cubic meters</t>
  </si>
  <si>
    <t>(2013 dollars</t>
  </si>
  <si>
    <t>Source: ADB TDS-WMX-01-2013.pdf</t>
  </si>
  <si>
    <t>Source: Vendor</t>
  </si>
  <si>
    <t>Trench Septic System</t>
  </si>
  <si>
    <t>Source: Texas A&amp;M University</t>
  </si>
  <si>
    <t>No information on removal efficiencies</t>
  </si>
  <si>
    <t>Asian Development Bank</t>
  </si>
  <si>
    <t>15-25%</t>
  </si>
  <si>
    <t>Rapid Infiltration Land Treatment</t>
  </si>
  <si>
    <t>50%-90%</t>
  </si>
  <si>
    <t>0%-90%</t>
  </si>
  <si>
    <t xml:space="preserve">   Infiltration with no underdrains or recovery wells </t>
  </si>
  <si>
    <t xml:space="preserve">   Infiltration with 50 ft deep recovery well </t>
  </si>
  <si>
    <t xml:space="preserve">   Infiltration with underdrains </t>
  </si>
  <si>
    <t>0.58(Q)^0.888</t>
  </si>
  <si>
    <t>0.597(Q)^0.857</t>
  </si>
  <si>
    <t>0.683(Q)^0.886</t>
  </si>
  <si>
    <t>Capital Costs, million dollars, Q = design flow</t>
  </si>
  <si>
    <t>Facilities Up to 3,785 cubic meters/day</t>
  </si>
  <si>
    <t>0.54(Q)^0.756</t>
  </si>
  <si>
    <t>0.058(Q)^0.759</t>
  </si>
  <si>
    <t>0.075(Q)^0.641</t>
  </si>
  <si>
    <t>92% Septage and swine/farm pond wastewater (ADB)</t>
  </si>
  <si>
    <t>76%  swine/farm pond wastewater (ADB)</t>
  </si>
  <si>
    <t>Capital Cost for a 379 cubic meter /d facility</t>
  </si>
  <si>
    <t xml:space="preserve">   Native soil liner</t>
  </si>
  <si>
    <t xml:space="preserve">  Plastic membrane liner</t>
  </si>
  <si>
    <t>$7,957 / yr</t>
  </si>
  <si>
    <t>Upgrading Existing Wastewater Treatment Plants</t>
  </si>
  <si>
    <t>New Wastewater Treatment Plants</t>
  </si>
  <si>
    <t>Sequencing Batch Reactor</t>
  </si>
  <si>
    <t>EffluentConcentrations</t>
  </si>
  <si>
    <t>5-8 mg/L</t>
  </si>
  <si>
    <t>1-2 mg/L</t>
  </si>
  <si>
    <t>Capital Costs by Design Capacity</t>
  </si>
  <si>
    <t xml:space="preserve">   200 cubic meters/d</t>
  </si>
  <si>
    <t xml:space="preserve">  1,000 cubic meters/d</t>
  </si>
  <si>
    <t xml:space="preserve">   500 cubic meters/d</t>
  </si>
  <si>
    <t>Annual O&amp;M per cubic meter</t>
  </si>
  <si>
    <t>Source: EPA, World Bank</t>
  </si>
  <si>
    <t>Trickling Filter</t>
  </si>
  <si>
    <t xml:space="preserve">   3,800 cubic meters/d</t>
  </si>
  <si>
    <t xml:space="preserve">  38,000 cubic meters/d</t>
  </si>
  <si>
    <t xml:space="preserve">  189,000 cubic meters/d</t>
  </si>
  <si>
    <t>Annual O&amp;M by Design Capacity</t>
  </si>
  <si>
    <t xml:space="preserve">  379,000 cubic meters/d</t>
  </si>
  <si>
    <t>Rotating Biological Contactor</t>
  </si>
  <si>
    <t>Capital Costs for 5 cubic meter/d facility</t>
  </si>
  <si>
    <t>O&amp;M Cost/yr</t>
  </si>
  <si>
    <t xml:space="preserve">Sources: </t>
  </si>
  <si>
    <t>World Bank</t>
  </si>
  <si>
    <t>Source: ADB, World Bank</t>
  </si>
  <si>
    <t>Anaerobic Baffled Reactor</t>
  </si>
  <si>
    <t>$273-$709</t>
  </si>
  <si>
    <t>Extended Aeration Package Plant</t>
  </si>
  <si>
    <t>Capital Cost per cubic meter/d</t>
  </si>
  <si>
    <t>Capital Costs mid-flow range</t>
  </si>
  <si>
    <t>Oxidation Ditch Package Plant</t>
  </si>
  <si>
    <t>Capital Costs / gallon mid-flow range</t>
  </si>
  <si>
    <t>$1.72 - $14.59</t>
  </si>
  <si>
    <t>$.07 - $7.07</t>
  </si>
  <si>
    <t>Moving Bed Biofilm Reactor</t>
  </si>
  <si>
    <t>Removal Efficiency, P</t>
  </si>
  <si>
    <t>96% - 98%</t>
  </si>
  <si>
    <t>€40,000 - 100,000</t>
  </si>
  <si>
    <t>€6,300 - 11,500</t>
  </si>
  <si>
    <t>STM Aerotor</t>
  </si>
  <si>
    <t>Vendor claims removal</t>
  </si>
  <si>
    <t>Capital Cost, Min, Php</t>
  </si>
  <si>
    <t>Capital Cost, Mid, Php</t>
  </si>
  <si>
    <t>Capital Cost, Max, Php</t>
  </si>
  <si>
    <t>O&amp;M Cost / cubic meter, Min Php</t>
  </si>
  <si>
    <t>O&amp;M Cost / cubic meter, Mid Php</t>
  </si>
  <si>
    <t>O&amp;M Cost / cubic meter, Max Php</t>
  </si>
  <si>
    <t>Source: Maylinad</t>
  </si>
  <si>
    <t xml:space="preserve">   Phosphorus</t>
  </si>
  <si>
    <t>ADB</t>
  </si>
  <si>
    <t>EPA, World Bank</t>
  </si>
  <si>
    <t>$0.15 - $0.34</t>
  </si>
  <si>
    <t>Capital Cost / cubic meter</t>
  </si>
  <si>
    <t>$523-$1,577</t>
  </si>
  <si>
    <t>Membrane Bioreactor</t>
  </si>
  <si>
    <t>Source: ADB</t>
  </si>
  <si>
    <t>Source: Hallvard Odegaard, Technical Paper: The Moving Bed Biofilm Reactor. http://bit.ly/1fAlnA4</t>
  </si>
  <si>
    <t>$850 - $1,617</t>
  </si>
  <si>
    <t>O&amp;M Cost/cubic meter</t>
  </si>
  <si>
    <t>$0.10 - 0.13</t>
  </si>
  <si>
    <t>Data Sources for Upgrading Existing Wastewater Treatment Plants</t>
  </si>
  <si>
    <t>Data Sources for New Wastewater Treatment Plants</t>
  </si>
  <si>
    <t>Case-Study No. 2 Applying Innovative Technologies-for-Cost-effective-Wastewater-Management.pdf</t>
  </si>
  <si>
    <t>Wastewater Innovations</t>
  </si>
  <si>
    <r>
      <t>Publications tds-wmx-0</t>
    </r>
    <r>
      <rPr>
        <i/>
        <sz val="12"/>
        <color theme="1"/>
        <rFont val="Calibri"/>
        <family val="2"/>
      </rPr>
      <t>X</t>
    </r>
    <r>
      <rPr>
        <sz val="12"/>
        <color theme="1"/>
        <rFont val="Calibri"/>
        <family val="2"/>
      </rPr>
      <t>-2013.pdf</t>
    </r>
  </si>
  <si>
    <t>Asian Development Bank, Japan Fund for Poverty Reduction, Japan Official Development Assistance</t>
  </si>
  <si>
    <r>
      <t>where</t>
    </r>
    <r>
      <rPr>
        <i/>
        <sz val="12"/>
        <color theme="1"/>
        <rFont val="Calibri"/>
        <family val="2"/>
      </rPr>
      <t xml:space="preserve"> X</t>
    </r>
    <r>
      <rPr>
        <sz val="12"/>
        <color theme="1"/>
        <rFont val="Calibri"/>
        <family val="2"/>
      </rPr>
      <t xml:space="preserve"> = 1-21</t>
    </r>
  </si>
  <si>
    <t>Compendium of Sanitation Systems and Technologies</t>
  </si>
  <si>
    <t>Constructed Wetlands. http://bit.ly/1cM9BC7</t>
  </si>
  <si>
    <t>EPA, University of Hawaii</t>
  </si>
  <si>
    <t>EPA, Asian Development Bank, World Bank</t>
  </si>
  <si>
    <t>Capital Costs - $/cubic meters/d</t>
  </si>
  <si>
    <t>Capital Costs - $/Cubic Meters/d</t>
  </si>
  <si>
    <t>Comparing Technologies, The Case of Maynilad Water. Francisco A. Arellano, Maynilad</t>
  </si>
  <si>
    <t>s3_d_Farellano_Manila WW Technologies.pdf</t>
  </si>
  <si>
    <t>Maylilnad</t>
  </si>
  <si>
    <t>3,785 - 15,142 CMD</t>
  </si>
  <si>
    <t>18,925 - 37,850 CMD</t>
  </si>
  <si>
    <t>&gt;37,850 CMD</t>
  </si>
  <si>
    <t xml:space="preserve"> 1 cm =  264.17 g</t>
  </si>
  <si>
    <t>Life-cycle Costs - $/gpd</t>
  </si>
  <si>
    <t xml:space="preserve">         Operations and Maintenance Costs - $/MG</t>
  </si>
  <si>
    <t>Operations and Maintenance Costs - $/Cubic Meters</t>
  </si>
  <si>
    <t>Life-cycle Costs - $/Cubic Meters</t>
  </si>
  <si>
    <t>Assign 20% of cost to nutrient removal</t>
  </si>
  <si>
    <t>$104.60 - 315.40</t>
  </si>
  <si>
    <t>$.030 - .068</t>
  </si>
  <si>
    <t>Life-cycle Costs - $/cubic meters/d</t>
  </si>
  <si>
    <t xml:space="preserve">         Life-cycle Costs - $/MG</t>
  </si>
  <si>
    <t>Cover Crops</t>
  </si>
  <si>
    <t>Conservation Tillage</t>
  </si>
  <si>
    <t>Grassed Buffer</t>
  </si>
  <si>
    <t>Nitrogen</t>
  </si>
  <si>
    <t>Annualized Costs per Pound</t>
  </si>
  <si>
    <t>P multiplier</t>
  </si>
  <si>
    <t>Forested Buffer</t>
  </si>
  <si>
    <t>Restored/Constructed Wetlands</t>
  </si>
  <si>
    <t>Annualized Costs per Kilogram</t>
  </si>
  <si>
    <t>Jones, C., M. Selman, E. Branosky and M. Perez. (2010). “How Nutrient Trading Could Help Restore the Chesapeake Bay.” WRI Working Paper. World Resources Institute, Washington DC. Available online at http://www.wri.org/publication/how-nutrient-trading-could-help-restore-chesapeake-bay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</si>
</sst>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43" formatCode="_(* #,##0.00_);_(* \(#,##0.00\);_(* &quot;-&quot;??_);_(@_)"/>
    <numFmt numFmtId="164" formatCode="_(* #,##0_);_(* \(#,##0\);_(* &quot;-&quot;??_);_(@_)"/>
    <numFmt numFmtId="165" formatCode="_(* #,##0.0_);_(* \(#,##0.0\);_(* &quot;-&quot;??_);_(@_)"/>
    <numFmt numFmtId="166" formatCode="_(* #,##0.0000_);_(* \(#,##0.0000\);_(* &quot;-&quot;??_);_(@_)"/>
    <numFmt numFmtId="167" formatCode="0.000"/>
  </numFmts>
  <fonts count="8" x14ac:knownFonts="1">
    <font>
      <sz val="12"/>
      <color theme="1"/>
      <name val="Calibri"/>
      <family val="2"/>
    </font>
    <font>
      <b/>
      <sz val="12"/>
      <color theme="1"/>
      <name val="Calibri"/>
      <family val="2"/>
    </font>
    <font>
      <sz val="12"/>
      <color theme="1"/>
      <name val="Calibri"/>
      <family val="2"/>
    </font>
    <font>
      <sz val="12"/>
      <color theme="1"/>
      <name val="Times New Roman"/>
      <family val="1"/>
    </font>
    <font>
      <sz val="12"/>
      <name val="Calibri"/>
      <family val="2"/>
    </font>
    <font>
      <b/>
      <sz val="12"/>
      <color rgb="FF000000"/>
      <name val="Calibri"/>
      <family val="2"/>
    </font>
    <font>
      <sz val="12"/>
      <color rgb="FF000000"/>
      <name val="Calibri"/>
      <family val="2"/>
    </font>
    <font>
      <i/>
      <sz val="12"/>
      <color theme="1"/>
      <name val="Calibri"/>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121">
    <xf numFmtId="0" fontId="0" fillId="0" borderId="0" xfId="0"/>
    <xf numFmtId="0" fontId="1" fillId="0" borderId="0" xfId="0" applyFont="1"/>
    <xf numFmtId="0" fontId="0" fillId="0" borderId="1" xfId="0" applyBorder="1"/>
    <xf numFmtId="43" fontId="0" fillId="0" borderId="1" xfId="1" applyFont="1" applyBorder="1" applyAlignment="1">
      <alignment horizontal="center" vertical="center"/>
    </xf>
    <xf numFmtId="0" fontId="0" fillId="0" borderId="0" xfId="0" applyAlignment="1">
      <alignment horizontal="center"/>
    </xf>
    <xf numFmtId="0" fontId="0" fillId="0" borderId="1" xfId="0" applyBorder="1" applyAlignment="1">
      <alignment horizontal="right" vertical="center"/>
    </xf>
    <xf numFmtId="0" fontId="0" fillId="0" borderId="0" xfId="0" applyBorder="1" applyAlignment="1">
      <alignment horizontal="center"/>
    </xf>
    <xf numFmtId="0" fontId="0" fillId="0" borderId="0" xfId="0" applyBorder="1" applyAlignment="1">
      <alignment horizontal="right" vertical="center"/>
    </xf>
    <xf numFmtId="43" fontId="0" fillId="0" borderId="0" xfId="1" applyFont="1" applyBorder="1" applyAlignment="1">
      <alignment horizontal="center" vertical="center"/>
    </xf>
    <xf numFmtId="0" fontId="0" fillId="0" borderId="0" xfId="0" applyAlignment="1">
      <alignment horizontal="right"/>
    </xf>
    <xf numFmtId="164" fontId="0" fillId="0" borderId="0" xfId="1" applyNumberFormat="1" applyFont="1"/>
    <xf numFmtId="0" fontId="0" fillId="0" borderId="0" xfId="0" applyBorder="1"/>
    <xf numFmtId="0" fontId="1" fillId="0" borderId="0" xfId="0" applyFont="1" applyBorder="1"/>
    <xf numFmtId="0" fontId="3" fillId="0" borderId="0" xfId="0" applyFont="1" applyAlignment="1">
      <alignment vertical="center"/>
    </xf>
    <xf numFmtId="164" fontId="4" fillId="0" borderId="0" xfId="1" applyNumberFormat="1" applyFont="1"/>
    <xf numFmtId="0" fontId="0" fillId="0" borderId="0" xfId="0" applyAlignment="1">
      <alignment horizontal="right" wrapText="1"/>
    </xf>
    <xf numFmtId="164" fontId="0" fillId="0" borderId="1" xfId="1" applyNumberFormat="1" applyFont="1" applyBorder="1"/>
    <xf numFmtId="164" fontId="4" fillId="0" borderId="1" xfId="1" applyNumberFormat="1" applyFont="1" applyBorder="1"/>
    <xf numFmtId="0" fontId="0" fillId="0" borderId="2" xfId="0" applyBorder="1"/>
    <xf numFmtId="0" fontId="5" fillId="0" borderId="0" xfId="0" applyFont="1" applyAlignment="1">
      <alignment vertical="center"/>
    </xf>
    <xf numFmtId="0" fontId="0" fillId="0" borderId="1" xfId="0" applyBorder="1" applyAlignment="1">
      <alignment horizontal="center"/>
    </xf>
    <xf numFmtId="0" fontId="1" fillId="0" borderId="0" xfId="0" applyFont="1" applyAlignment="1">
      <alignment horizontal="center"/>
    </xf>
    <xf numFmtId="0" fontId="0" fillId="0" borderId="1" xfId="0" applyBorder="1" applyAlignment="1">
      <alignment horizontal="right"/>
    </xf>
    <xf numFmtId="0" fontId="0" fillId="0" borderId="0" xfId="0" applyAlignment="1">
      <alignment horizontal="center"/>
    </xf>
    <xf numFmtId="0" fontId="0" fillId="0" borderId="4" xfId="0" applyBorder="1"/>
    <xf numFmtId="0" fontId="0" fillId="0" borderId="5" xfId="0" applyBorder="1"/>
    <xf numFmtId="0" fontId="0" fillId="0" borderId="7" xfId="0" applyBorder="1" applyAlignment="1">
      <alignment horizontal="right"/>
    </xf>
    <xf numFmtId="0" fontId="0" fillId="0" borderId="8" xfId="0" applyBorder="1" applyAlignment="1">
      <alignment horizontal="right"/>
    </xf>
    <xf numFmtId="0" fontId="0" fillId="0" borderId="3" xfId="0" applyBorder="1"/>
    <xf numFmtId="0" fontId="0" fillId="0" borderId="6" xfId="0" applyBorder="1" applyAlignment="1">
      <alignment horizontal="right"/>
    </xf>
    <xf numFmtId="0" fontId="0" fillId="0" borderId="4" xfId="0" quotePrefix="1" applyBorder="1" applyAlignment="1">
      <alignment horizontal="right"/>
    </xf>
    <xf numFmtId="0" fontId="0" fillId="0" borderId="5" xfId="0" quotePrefix="1" applyBorder="1" applyAlignment="1">
      <alignment horizontal="right"/>
    </xf>
    <xf numFmtId="0" fontId="0" fillId="0" borderId="9" xfId="0" applyBorder="1"/>
    <xf numFmtId="164" fontId="0" fillId="0" borderId="10" xfId="1" applyNumberFormat="1" applyFont="1" applyBorder="1"/>
    <xf numFmtId="164" fontId="4" fillId="0" borderId="10" xfId="1" applyNumberFormat="1" applyFont="1" applyBorder="1"/>
    <xf numFmtId="0" fontId="0" fillId="0" borderId="6" xfId="0" applyBorder="1"/>
    <xf numFmtId="0" fontId="0" fillId="0" borderId="7" xfId="0" quotePrefix="1" applyBorder="1" applyAlignment="1">
      <alignment horizontal="right"/>
    </xf>
    <xf numFmtId="0" fontId="0" fillId="0" borderId="8" xfId="0" quotePrefix="1" applyBorder="1" applyAlignment="1">
      <alignment horizontal="right"/>
    </xf>
    <xf numFmtId="164" fontId="4" fillId="0" borderId="3" xfId="1" applyNumberFormat="1" applyFont="1" applyBorder="1"/>
    <xf numFmtId="164" fontId="4" fillId="0" borderId="4" xfId="1" applyNumberFormat="1" applyFont="1" applyBorder="1"/>
    <xf numFmtId="164" fontId="4" fillId="0" borderId="5" xfId="1" applyNumberFormat="1" applyFont="1" applyBorder="1"/>
    <xf numFmtId="164" fontId="4" fillId="0" borderId="9" xfId="1" applyNumberFormat="1" applyFont="1" applyBorder="1"/>
    <xf numFmtId="164" fontId="4" fillId="0" borderId="7" xfId="1" applyNumberFormat="1" applyFont="1" applyBorder="1"/>
    <xf numFmtId="164" fontId="4" fillId="0" borderId="8" xfId="1" applyNumberFormat="1" applyFont="1" applyBorder="1"/>
    <xf numFmtId="165" fontId="0" fillId="0" borderId="2" xfId="1" applyNumberFormat="1" applyFont="1" applyBorder="1"/>
    <xf numFmtId="165" fontId="0" fillId="0" borderId="1" xfId="1" applyNumberFormat="1" applyFont="1" applyBorder="1"/>
    <xf numFmtId="0" fontId="1" fillId="0" borderId="1" xfId="0" applyFont="1" applyBorder="1" applyAlignment="1">
      <alignment wrapText="1"/>
    </xf>
    <xf numFmtId="0" fontId="0" fillId="0" borderId="0" xfId="0" applyFont="1" applyAlignment="1">
      <alignment vertical="center"/>
    </xf>
    <xf numFmtId="0" fontId="2" fillId="0" borderId="0" xfId="0" applyFont="1" applyAlignment="1">
      <alignment vertical="center"/>
    </xf>
    <xf numFmtId="0" fontId="0" fillId="0" borderId="1" xfId="0" applyBorder="1" applyAlignment="1">
      <alignment horizontal="left" vertical="center"/>
    </xf>
    <xf numFmtId="0" fontId="0" fillId="0" borderId="1" xfId="0"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center"/>
    </xf>
    <xf numFmtId="0" fontId="0" fillId="0" borderId="0" xfId="0" quotePrefix="1" applyBorder="1" applyAlignment="1">
      <alignment horizontal="right"/>
    </xf>
    <xf numFmtId="164" fontId="4" fillId="0" borderId="0" xfId="1" applyNumberFormat="1" applyFont="1" applyBorder="1"/>
    <xf numFmtId="0" fontId="0" fillId="0" borderId="0" xfId="0" applyFill="1" applyBorder="1"/>
    <xf numFmtId="0" fontId="0" fillId="0" borderId="0" xfId="0" quotePrefix="1"/>
    <xf numFmtId="0" fontId="0" fillId="0" borderId="0" xfId="0" quotePrefix="1" applyAlignment="1">
      <alignment horizontal="center"/>
    </xf>
    <xf numFmtId="6" fontId="0" fillId="0" borderId="0" xfId="0" applyNumberFormat="1" applyAlignment="1">
      <alignment horizontal="center"/>
    </xf>
    <xf numFmtId="0" fontId="0" fillId="0" borderId="0" xfId="0" applyAlignment="1">
      <alignment horizontal="left" vertical="top" wrapText="1"/>
    </xf>
    <xf numFmtId="6" fontId="0" fillId="0" borderId="0" xfId="0" applyNumberFormat="1"/>
    <xf numFmtId="0" fontId="0" fillId="0" borderId="0" xfId="0" applyAlignment="1">
      <alignment horizontal="left" vertical="top" wrapText="1"/>
    </xf>
    <xf numFmtId="0" fontId="0" fillId="0" borderId="0" xfId="0" applyAlignment="1">
      <alignment horizontal="center"/>
    </xf>
    <xf numFmtId="165" fontId="0" fillId="0" borderId="0" xfId="1" applyNumberFormat="1" applyFont="1"/>
    <xf numFmtId="43" fontId="0" fillId="0" borderId="0" xfId="1" applyFont="1"/>
    <xf numFmtId="43" fontId="0" fillId="0" borderId="1" xfId="1" applyFont="1" applyBorder="1"/>
    <xf numFmtId="0" fontId="1" fillId="0" borderId="1" xfId="0" applyFont="1" applyBorder="1" applyAlignment="1">
      <alignment horizontal="center" vertical="top" wrapText="1"/>
    </xf>
    <xf numFmtId="0" fontId="1" fillId="0" borderId="1" xfId="0" applyFont="1" applyBorder="1"/>
    <xf numFmtId="0" fontId="1" fillId="0" borderId="1" xfId="0" applyFont="1" applyBorder="1" applyAlignment="1">
      <alignment horizontal="left" wrapText="1"/>
    </xf>
    <xf numFmtId="0" fontId="1" fillId="0" borderId="1" xfId="0" applyFont="1" applyBorder="1" applyAlignment="1">
      <alignment horizontal="left" vertical="top" wrapText="1"/>
    </xf>
    <xf numFmtId="0" fontId="0" fillId="0" borderId="0" xfId="0" applyAlignment="1">
      <alignment horizontal="center"/>
    </xf>
    <xf numFmtId="0" fontId="0" fillId="0" borderId="0" xfId="0" applyAlignment="1">
      <alignment wrapText="1"/>
    </xf>
    <xf numFmtId="9" fontId="0" fillId="0" borderId="0" xfId="0" applyNumberFormat="1" applyAlignment="1">
      <alignment horizontal="center"/>
    </xf>
    <xf numFmtId="0" fontId="0" fillId="0" borderId="0" xfId="0" quotePrefix="1" applyAlignment="1">
      <alignment horizontal="left" vertical="center" wrapText="1"/>
    </xf>
    <xf numFmtId="0" fontId="0" fillId="0" borderId="0" xfId="0" applyBorder="1" applyAlignment="1">
      <alignment horizontal="center" vertical="center" wrapText="1"/>
    </xf>
    <xf numFmtId="0" fontId="0" fillId="0" borderId="0" xfId="0" applyBorder="1" applyAlignment="1">
      <alignment horizontal="left" vertical="top" wrapText="1"/>
    </xf>
    <xf numFmtId="6" fontId="0" fillId="0" borderId="0" xfId="0" applyNumberFormat="1" applyBorder="1" applyAlignment="1">
      <alignment horizontal="center" vertical="center" wrapText="1"/>
    </xf>
    <xf numFmtId="0" fontId="1" fillId="0" borderId="0" xfId="0" applyFont="1" applyFill="1" applyBorder="1"/>
    <xf numFmtId="43" fontId="0" fillId="0" borderId="0" xfId="1" quotePrefix="1" applyFont="1" applyBorder="1" applyAlignment="1">
      <alignment horizontal="center" vertical="center"/>
    </xf>
    <xf numFmtId="3" fontId="0" fillId="0" borderId="0" xfId="0" applyNumberFormat="1"/>
    <xf numFmtId="43" fontId="0" fillId="0" borderId="0" xfId="1" quotePrefix="1" applyFont="1" applyBorder="1" applyAlignment="1">
      <alignment horizontal="left" vertical="top" wrapText="1"/>
    </xf>
    <xf numFmtId="164" fontId="0" fillId="0" borderId="0" xfId="1" applyNumberFormat="1" applyFont="1" applyAlignment="1">
      <alignment horizontal="left" vertical="top"/>
    </xf>
    <xf numFmtId="6" fontId="0" fillId="0" borderId="0" xfId="0" applyNumberFormat="1" applyAlignment="1">
      <alignment horizontal="right"/>
    </xf>
    <xf numFmtId="8" fontId="0" fillId="0" borderId="0" xfId="0" applyNumberFormat="1" applyAlignment="1">
      <alignment horizontal="right"/>
    </xf>
    <xf numFmtId="43" fontId="0" fillId="0" borderId="0" xfId="1" applyFont="1" applyAlignment="1">
      <alignment horizontal="left"/>
    </xf>
    <xf numFmtId="164" fontId="0" fillId="0" borderId="1" xfId="1" applyNumberFormat="1" applyFont="1" applyBorder="1" applyAlignment="1">
      <alignment horizontal="center" vertical="center"/>
    </xf>
    <xf numFmtId="164" fontId="0" fillId="0" borderId="0" xfId="1" applyNumberFormat="1" applyFont="1" applyBorder="1" applyAlignment="1">
      <alignment horizontal="center" vertical="center"/>
    </xf>
    <xf numFmtId="166" fontId="0" fillId="0" borderId="1" xfId="1" applyNumberFormat="1" applyFont="1" applyBorder="1" applyAlignment="1">
      <alignment horizontal="center" vertical="center"/>
    </xf>
    <xf numFmtId="43" fontId="0" fillId="0" borderId="0" xfId="1" applyFont="1" applyBorder="1" applyAlignment="1">
      <alignment horizontal="left" vertical="center"/>
    </xf>
    <xf numFmtId="2" fontId="0" fillId="0" borderId="0" xfId="0" applyNumberFormat="1"/>
    <xf numFmtId="167" fontId="0" fillId="0" borderId="0" xfId="0" applyNumberFormat="1"/>
    <xf numFmtId="2" fontId="0" fillId="0" borderId="0" xfId="0" quotePrefix="1" applyNumberFormat="1" applyAlignment="1">
      <alignment horizontal="right"/>
    </xf>
    <xf numFmtId="43" fontId="0" fillId="0" borderId="0" xfId="0" applyNumberFormat="1"/>
    <xf numFmtId="0" fontId="1" fillId="0" borderId="0" xfId="0" applyFont="1" applyAlignment="1">
      <alignment horizontal="right"/>
    </xf>
    <xf numFmtId="43" fontId="0" fillId="0" borderId="1" xfId="1" quotePrefix="1" applyFont="1" applyBorder="1" applyAlignment="1">
      <alignment horizontal="right"/>
    </xf>
    <xf numFmtId="43" fontId="0" fillId="0" borderId="1" xfId="1" applyFont="1" applyBorder="1" applyAlignment="1">
      <alignment horizontal="right"/>
    </xf>
    <xf numFmtId="0" fontId="0" fillId="0" borderId="1" xfId="0" applyBorder="1" applyAlignment="1">
      <alignment horizontal="center"/>
    </xf>
    <xf numFmtId="0" fontId="0" fillId="0" borderId="1" xfId="0" applyBorder="1" applyAlignment="1">
      <alignment wrapText="1"/>
    </xf>
    <xf numFmtId="0" fontId="0" fillId="0" borderId="1" xfId="0" applyBorder="1" applyAlignment="1"/>
    <xf numFmtId="0" fontId="3" fillId="0" borderId="0" xfId="0" applyFont="1" applyAlignment="1">
      <alignment horizontal="left" vertical="top" wrapText="1"/>
    </xf>
    <xf numFmtId="0" fontId="0" fillId="0" borderId="0" xfId="0" applyAlignment="1">
      <alignment horizontal="left" vertical="top" wrapText="1"/>
    </xf>
    <xf numFmtId="0" fontId="0" fillId="0" borderId="3" xfId="0" applyBorder="1" applyAlignment="1">
      <alignment horizontal="left"/>
    </xf>
    <xf numFmtId="0" fontId="0" fillId="0" borderId="6" xfId="0" applyBorder="1" applyAlignment="1"/>
    <xf numFmtId="0" fontId="0" fillId="0" borderId="4"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1" fillId="0" borderId="0" xfId="0" applyFont="1" applyBorder="1" applyAlignment="1">
      <alignment horizontal="center"/>
    </xf>
    <xf numFmtId="0" fontId="0" fillId="0" borderId="4" xfId="0" applyFont="1" applyBorder="1" applyAlignment="1">
      <alignment horizontal="right"/>
    </xf>
    <xf numFmtId="0" fontId="0" fillId="0" borderId="7" xfId="0" applyBorder="1" applyAlignment="1"/>
    <xf numFmtId="0" fontId="0" fillId="0" borderId="5" xfId="0" applyFont="1" applyBorder="1" applyAlignment="1">
      <alignment horizontal="right"/>
    </xf>
    <xf numFmtId="0" fontId="0" fillId="0" borderId="8" xfId="0" applyBorder="1" applyAlignment="1"/>
    <xf numFmtId="0" fontId="0" fillId="0" borderId="3" xfId="0" applyFont="1" applyBorder="1" applyAlignment="1">
      <alignment horizontal="right"/>
    </xf>
    <xf numFmtId="0" fontId="1" fillId="0" borderId="0" xfId="0" applyFont="1" applyAlignment="1">
      <alignment horizontal="center"/>
    </xf>
    <xf numFmtId="0" fontId="0" fillId="0" borderId="0" xfId="0" applyAlignment="1">
      <alignment horizontal="center"/>
    </xf>
    <xf numFmtId="0" fontId="0" fillId="0" borderId="0" xfId="0" applyAlignment="1"/>
    <xf numFmtId="0" fontId="0" fillId="0" borderId="1" xfId="0" applyBorder="1" applyAlignment="1">
      <alignment horizontal="left" vertical="top" wrapText="1"/>
    </xf>
    <xf numFmtId="0" fontId="0" fillId="0" borderId="1" xfId="0" applyBorder="1" applyAlignment="1">
      <alignment horizontal="left" vertical="top"/>
    </xf>
    <xf numFmtId="0" fontId="1" fillId="0" borderId="1" xfId="0" applyFont="1" applyBorder="1" applyAlignment="1"/>
    <xf numFmtId="0" fontId="0" fillId="0" borderId="0" xfId="0" applyAlignment="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topLeftCell="A55" zoomScaleNormal="100" workbookViewId="0">
      <selection activeCell="R53" sqref="R53"/>
    </sheetView>
  </sheetViews>
  <sheetFormatPr defaultRowHeight="15.6" x14ac:dyDescent="0.3"/>
  <cols>
    <col min="1" max="1" width="23.19921875" customWidth="1"/>
    <col min="2" max="2" width="16.69921875" customWidth="1"/>
    <col min="3" max="3" width="12.59765625" bestFit="1" customWidth="1"/>
    <col min="4" max="4" width="14.09765625" customWidth="1"/>
    <col min="6" max="6" width="15" customWidth="1"/>
    <col min="7" max="9" width="18.59765625" customWidth="1"/>
    <col min="12" max="12" width="11" customWidth="1"/>
    <col min="13" max="21" width="18.59765625" customWidth="1"/>
  </cols>
  <sheetData>
    <row r="1" spans="1:14" x14ac:dyDescent="0.3">
      <c r="A1" s="1" t="s">
        <v>21</v>
      </c>
    </row>
    <row r="2" spans="1:14" x14ac:dyDescent="0.3">
      <c r="G2" s="57" t="s">
        <v>585</v>
      </c>
    </row>
    <row r="3" spans="1:14" x14ac:dyDescent="0.3">
      <c r="A3" s="1" t="s">
        <v>507</v>
      </c>
    </row>
    <row r="4" spans="1:14" x14ac:dyDescent="0.3">
      <c r="A4" s="1"/>
    </row>
    <row r="5" spans="1:14" x14ac:dyDescent="0.3">
      <c r="A5" s="1" t="s">
        <v>26</v>
      </c>
    </row>
    <row r="6" spans="1:14" x14ac:dyDescent="0.3">
      <c r="A6" t="s">
        <v>27</v>
      </c>
    </row>
    <row r="8" spans="1:14" x14ac:dyDescent="0.3">
      <c r="A8" s="97" t="s">
        <v>9</v>
      </c>
      <c r="B8" s="97"/>
      <c r="C8" s="97"/>
      <c r="D8" s="97"/>
      <c r="E8" s="6"/>
      <c r="F8" s="97" t="s">
        <v>577</v>
      </c>
      <c r="G8" s="97"/>
      <c r="H8" s="97"/>
      <c r="I8" s="97"/>
      <c r="J8" s="6"/>
      <c r="K8" s="6"/>
    </row>
    <row r="9" spans="1:14" x14ac:dyDescent="0.3">
      <c r="A9" s="98" t="s">
        <v>25</v>
      </c>
      <c r="B9" s="97" t="s">
        <v>22</v>
      </c>
      <c r="C9" s="97"/>
      <c r="D9" s="97"/>
      <c r="E9" s="7"/>
      <c r="F9" s="98" t="s">
        <v>25</v>
      </c>
      <c r="G9" s="97" t="s">
        <v>22</v>
      </c>
      <c r="H9" s="97"/>
      <c r="I9" s="97"/>
      <c r="J9" s="7"/>
      <c r="K9" s="7"/>
    </row>
    <row r="10" spans="1:14" x14ac:dyDescent="0.3">
      <c r="A10" s="99"/>
      <c r="B10" s="5" t="s">
        <v>6</v>
      </c>
      <c r="C10" s="5" t="s">
        <v>7</v>
      </c>
      <c r="D10" s="5" t="s">
        <v>8</v>
      </c>
      <c r="E10" s="8"/>
      <c r="F10" s="99"/>
      <c r="G10" s="5" t="s">
        <v>582</v>
      </c>
      <c r="H10" s="5" t="s">
        <v>583</v>
      </c>
      <c r="I10" s="5" t="s">
        <v>584</v>
      </c>
      <c r="J10" s="8"/>
      <c r="K10" s="8"/>
    </row>
    <row r="11" spans="1:14" x14ac:dyDescent="0.3">
      <c r="A11" s="2" t="s">
        <v>18</v>
      </c>
      <c r="B11" s="3">
        <v>2.08</v>
      </c>
      <c r="C11" s="3"/>
      <c r="D11" s="3">
        <v>1.33</v>
      </c>
      <c r="E11" s="8"/>
      <c r="F11" s="2" t="s">
        <v>18</v>
      </c>
      <c r="G11" s="86">
        <f>+B11*264.17</f>
        <v>549.47360000000003</v>
      </c>
      <c r="H11" s="3"/>
      <c r="I11" s="86">
        <f>+D11*264.17</f>
        <v>351.34610000000004</v>
      </c>
      <c r="J11" s="8"/>
      <c r="K11" s="8"/>
    </row>
    <row r="12" spans="1:14" x14ac:dyDescent="0.3">
      <c r="A12" s="2" t="s">
        <v>19</v>
      </c>
      <c r="B12" s="3">
        <v>2.3199999999999998</v>
      </c>
      <c r="C12" s="3">
        <v>1.63</v>
      </c>
      <c r="D12" s="3"/>
      <c r="F12" s="2" t="s">
        <v>19</v>
      </c>
      <c r="G12" s="86">
        <f>+B12*264.17</f>
        <v>612.87440000000004</v>
      </c>
      <c r="H12" s="86">
        <f>+C12*264.17</f>
        <v>430.59710000000001</v>
      </c>
      <c r="I12" s="3"/>
      <c r="M12" s="4"/>
    </row>
    <row r="13" spans="1:14" x14ac:dyDescent="0.3">
      <c r="E13" s="6"/>
      <c r="J13" s="6"/>
      <c r="M13" s="4"/>
    </row>
    <row r="14" spans="1:14" x14ac:dyDescent="0.3">
      <c r="A14" s="97" t="s">
        <v>20</v>
      </c>
      <c r="B14" s="97"/>
      <c r="C14" s="97"/>
      <c r="D14" s="97"/>
      <c r="E14" s="7"/>
      <c r="F14" s="97" t="s">
        <v>23</v>
      </c>
      <c r="G14" s="97"/>
      <c r="H14" s="97"/>
      <c r="I14" s="97"/>
      <c r="J14" s="7"/>
    </row>
    <row r="15" spans="1:14" x14ac:dyDescent="0.3">
      <c r="A15" s="98" t="s">
        <v>25</v>
      </c>
      <c r="B15" s="97" t="s">
        <v>22</v>
      </c>
      <c r="C15" s="97"/>
      <c r="D15" s="97"/>
      <c r="E15" s="8"/>
      <c r="F15" s="98" t="s">
        <v>25</v>
      </c>
      <c r="G15" s="97" t="s">
        <v>22</v>
      </c>
      <c r="H15" s="97"/>
      <c r="I15" s="97"/>
      <c r="J15" s="8"/>
      <c r="M15" s="9"/>
      <c r="N15" s="9"/>
    </row>
    <row r="16" spans="1:14" x14ac:dyDescent="0.3">
      <c r="A16" s="99"/>
      <c r="B16" s="5" t="s">
        <v>6</v>
      </c>
      <c r="C16" s="5" t="s">
        <v>7</v>
      </c>
      <c r="D16" s="5" t="s">
        <v>8</v>
      </c>
      <c r="E16" s="8"/>
      <c r="F16" s="99"/>
      <c r="G16" s="5" t="s">
        <v>582</v>
      </c>
      <c r="H16" s="5" t="s">
        <v>583</v>
      </c>
      <c r="I16" s="5" t="s">
        <v>584</v>
      </c>
      <c r="J16" s="8"/>
    </row>
    <row r="17" spans="1:14" x14ac:dyDescent="0.3">
      <c r="A17" s="2" t="s">
        <v>18</v>
      </c>
      <c r="B17" s="3">
        <v>147.47</v>
      </c>
      <c r="C17" s="3"/>
      <c r="D17" s="3">
        <v>115.03</v>
      </c>
      <c r="F17" s="2" t="s">
        <v>18</v>
      </c>
      <c r="G17" s="88">
        <f>+B17/3785.41</f>
        <v>3.8957470921247635E-2</v>
      </c>
      <c r="H17" s="86"/>
      <c r="I17" s="88">
        <f>+D17/3785.41</f>
        <v>3.0387725503974471E-2</v>
      </c>
      <c r="M17" s="9"/>
      <c r="N17" s="9"/>
    </row>
    <row r="18" spans="1:14" x14ac:dyDescent="0.3">
      <c r="A18" s="2" t="s">
        <v>19</v>
      </c>
      <c r="B18" s="3">
        <v>491.95</v>
      </c>
      <c r="C18" s="3">
        <v>323.89</v>
      </c>
      <c r="D18" s="3"/>
      <c r="E18" s="6"/>
      <c r="F18" s="2" t="s">
        <v>19</v>
      </c>
      <c r="G18" s="88">
        <f>+B18/3785.41</f>
        <v>0.12995950240528767</v>
      </c>
      <c r="H18" s="88">
        <f>+C18/3785.41</f>
        <v>8.556272636253405E-2</v>
      </c>
      <c r="I18" s="86"/>
      <c r="J18" s="6"/>
    </row>
    <row r="19" spans="1:14" x14ac:dyDescent="0.3">
      <c r="A19" s="11"/>
      <c r="B19" s="8"/>
      <c r="C19" s="8"/>
      <c r="D19" s="8"/>
      <c r="E19" s="6"/>
      <c r="F19" s="11"/>
      <c r="G19" s="87"/>
      <c r="H19" s="87"/>
      <c r="I19" s="87"/>
      <c r="J19" s="6"/>
    </row>
    <row r="20" spans="1:14" x14ac:dyDescent="0.3">
      <c r="A20" s="97" t="s">
        <v>586</v>
      </c>
      <c r="B20" s="97"/>
      <c r="C20" s="97"/>
      <c r="D20" s="97"/>
      <c r="E20" s="7"/>
      <c r="F20" s="97" t="s">
        <v>593</v>
      </c>
      <c r="G20" s="97"/>
      <c r="H20" s="97"/>
      <c r="I20" s="97"/>
      <c r="J20" s="6"/>
    </row>
    <row r="21" spans="1:14" x14ac:dyDescent="0.3">
      <c r="A21" s="98" t="s">
        <v>25</v>
      </c>
      <c r="B21" s="97" t="s">
        <v>22</v>
      </c>
      <c r="C21" s="97"/>
      <c r="D21" s="97"/>
      <c r="E21" s="8"/>
      <c r="F21" s="98" t="s">
        <v>25</v>
      </c>
      <c r="G21" s="97" t="s">
        <v>22</v>
      </c>
      <c r="H21" s="97"/>
      <c r="I21" s="97"/>
      <c r="J21" s="6"/>
    </row>
    <row r="22" spans="1:14" x14ac:dyDescent="0.3">
      <c r="A22" s="99"/>
      <c r="B22" s="5" t="s">
        <v>6</v>
      </c>
      <c r="C22" s="5" t="s">
        <v>7</v>
      </c>
      <c r="D22" s="5" t="s">
        <v>8</v>
      </c>
      <c r="E22" s="8"/>
      <c r="F22" s="99"/>
      <c r="G22" s="5" t="s">
        <v>582</v>
      </c>
      <c r="H22" s="5" t="s">
        <v>583</v>
      </c>
      <c r="I22" s="5" t="s">
        <v>584</v>
      </c>
      <c r="J22" s="6"/>
    </row>
    <row r="23" spans="1:14" x14ac:dyDescent="0.3">
      <c r="A23" s="2" t="s">
        <v>18</v>
      </c>
      <c r="B23" s="3"/>
      <c r="C23" s="3"/>
      <c r="D23" s="3"/>
      <c r="F23" s="2" t="s">
        <v>18</v>
      </c>
      <c r="G23" s="86"/>
      <c r="H23" s="86"/>
      <c r="I23" s="86"/>
      <c r="J23" s="6"/>
    </row>
    <row r="24" spans="1:14" x14ac:dyDescent="0.3">
      <c r="A24" s="2" t="s">
        <v>19</v>
      </c>
      <c r="B24" s="3">
        <v>1118.23</v>
      </c>
      <c r="C24" s="3">
        <v>706.13</v>
      </c>
      <c r="D24" s="3"/>
      <c r="E24" s="6"/>
      <c r="F24" s="2" t="s">
        <v>19</v>
      </c>
      <c r="G24" s="86">
        <f>+B24*264.17</f>
        <v>295402.81910000002</v>
      </c>
      <c r="H24" s="86">
        <f>+C24*264.17</f>
        <v>186538.3621</v>
      </c>
      <c r="I24" s="86"/>
      <c r="J24" s="6"/>
    </row>
    <row r="25" spans="1:14" x14ac:dyDescent="0.3">
      <c r="A25" s="11"/>
      <c r="B25" s="8"/>
      <c r="C25" s="8"/>
      <c r="D25" s="8"/>
      <c r="E25" s="6"/>
      <c r="F25" s="11"/>
      <c r="G25" s="87"/>
      <c r="H25" s="87"/>
      <c r="I25" s="87"/>
      <c r="J25" s="6"/>
    </row>
    <row r="26" spans="1:14" x14ac:dyDescent="0.3">
      <c r="A26" s="11"/>
      <c r="B26" s="8"/>
      <c r="C26" s="8"/>
      <c r="D26" s="8"/>
      <c r="E26" s="6"/>
      <c r="F26" s="11"/>
      <c r="G26" s="8"/>
      <c r="H26" s="8"/>
      <c r="I26" s="8"/>
      <c r="J26" s="6"/>
      <c r="L26" s="10"/>
    </row>
    <row r="27" spans="1:14" x14ac:dyDescent="0.3">
      <c r="A27" s="12" t="s">
        <v>24</v>
      </c>
      <c r="B27" s="8"/>
      <c r="C27" s="8"/>
      <c r="D27" s="8"/>
      <c r="E27" s="6"/>
      <c r="F27" s="11"/>
      <c r="G27" s="8"/>
      <c r="H27" s="8"/>
      <c r="I27" s="8"/>
      <c r="J27" s="6"/>
      <c r="L27" s="10"/>
    </row>
    <row r="28" spans="1:14" x14ac:dyDescent="0.3">
      <c r="A28" s="12" t="s">
        <v>30</v>
      </c>
      <c r="B28" s="8"/>
      <c r="C28" s="8"/>
      <c r="D28" s="8"/>
      <c r="E28" s="6"/>
      <c r="F28" s="11"/>
      <c r="G28" s="8"/>
      <c r="H28" s="8"/>
      <c r="I28" s="8"/>
      <c r="J28" s="6"/>
      <c r="L28" s="10"/>
    </row>
    <row r="29" spans="1:14" x14ac:dyDescent="0.3">
      <c r="A29" s="12" t="s">
        <v>10</v>
      </c>
      <c r="B29" s="8" t="s">
        <v>31</v>
      </c>
      <c r="C29" s="8"/>
      <c r="D29" s="8"/>
      <c r="E29" s="6"/>
      <c r="F29" s="11"/>
      <c r="G29" s="8"/>
      <c r="H29" s="8"/>
      <c r="I29" s="8"/>
      <c r="J29" s="6"/>
      <c r="L29" s="10"/>
    </row>
    <row r="30" spans="1:14" x14ac:dyDescent="0.3">
      <c r="A30" s="12" t="s">
        <v>28</v>
      </c>
      <c r="B30" s="8"/>
      <c r="C30" s="8"/>
      <c r="D30" s="8" t="s">
        <v>32</v>
      </c>
      <c r="E30" s="6"/>
      <c r="F30" s="11"/>
      <c r="G30" s="8"/>
      <c r="H30" s="8"/>
      <c r="I30" s="8"/>
      <c r="J30" s="6"/>
      <c r="L30" s="10"/>
    </row>
    <row r="31" spans="1:14" x14ac:dyDescent="0.3">
      <c r="A31" s="12" t="s">
        <v>29</v>
      </c>
      <c r="B31" s="8"/>
      <c r="C31" s="8"/>
      <c r="D31" s="8"/>
      <c r="E31" s="8" t="s">
        <v>32</v>
      </c>
      <c r="G31" s="8"/>
      <c r="H31" s="8"/>
      <c r="I31" s="8"/>
      <c r="J31" s="6"/>
      <c r="L31" s="10"/>
    </row>
    <row r="32" spans="1:14" x14ac:dyDescent="0.3">
      <c r="E32" s="7"/>
      <c r="J32" s="7"/>
    </row>
    <row r="33" spans="1:21" x14ac:dyDescent="0.3">
      <c r="A33" s="97" t="s">
        <v>17</v>
      </c>
      <c r="B33" s="97"/>
      <c r="C33" s="97"/>
      <c r="D33" s="97"/>
      <c r="E33" s="99"/>
      <c r="F33" s="99"/>
      <c r="G33" s="99"/>
      <c r="H33" s="99"/>
      <c r="I33" s="99"/>
      <c r="J33" s="99"/>
      <c r="K33" s="8"/>
      <c r="L33" s="97" t="s">
        <v>578</v>
      </c>
      <c r="M33" s="97"/>
      <c r="N33" s="97"/>
      <c r="O33" s="97"/>
      <c r="P33" s="99"/>
      <c r="Q33" s="99"/>
      <c r="R33" s="99"/>
      <c r="S33" s="99"/>
      <c r="T33" s="99"/>
      <c r="U33" s="99"/>
    </row>
    <row r="34" spans="1:21" x14ac:dyDescent="0.3">
      <c r="A34" s="98" t="s">
        <v>16</v>
      </c>
      <c r="B34" s="97" t="s">
        <v>10</v>
      </c>
      <c r="C34" s="97"/>
      <c r="D34" s="97"/>
      <c r="E34" s="97" t="s">
        <v>11</v>
      </c>
      <c r="F34" s="97"/>
      <c r="G34" s="97"/>
      <c r="H34" s="97" t="s">
        <v>12</v>
      </c>
      <c r="I34" s="97"/>
      <c r="J34" s="97"/>
      <c r="K34" s="8"/>
      <c r="L34" s="98" t="s">
        <v>16</v>
      </c>
      <c r="M34" s="97" t="s">
        <v>10</v>
      </c>
      <c r="N34" s="97"/>
      <c r="O34" s="97"/>
      <c r="P34" s="5" t="s">
        <v>582</v>
      </c>
      <c r="Q34" s="5" t="s">
        <v>583</v>
      </c>
      <c r="R34" s="5" t="s">
        <v>584</v>
      </c>
      <c r="S34" s="97" t="s">
        <v>12</v>
      </c>
      <c r="T34" s="97"/>
      <c r="U34" s="97"/>
    </row>
    <row r="35" spans="1:21" x14ac:dyDescent="0.3">
      <c r="A35" s="99"/>
      <c r="B35" s="5" t="s">
        <v>6</v>
      </c>
      <c r="C35" s="5" t="s">
        <v>7</v>
      </c>
      <c r="D35" s="5" t="s">
        <v>8</v>
      </c>
      <c r="E35" s="5" t="s">
        <v>6</v>
      </c>
      <c r="F35" s="5" t="s">
        <v>7</v>
      </c>
      <c r="G35" s="5" t="s">
        <v>8</v>
      </c>
      <c r="H35" s="5" t="s">
        <v>6</v>
      </c>
      <c r="I35" s="5" t="s">
        <v>7</v>
      </c>
      <c r="J35" s="5" t="s">
        <v>8</v>
      </c>
      <c r="L35" s="99"/>
      <c r="M35" s="5" t="s">
        <v>582</v>
      </c>
      <c r="N35" s="5" t="s">
        <v>583</v>
      </c>
      <c r="O35" s="5" t="s">
        <v>584</v>
      </c>
      <c r="P35" s="5" t="s">
        <v>582</v>
      </c>
      <c r="Q35" s="5" t="s">
        <v>583</v>
      </c>
      <c r="R35" s="5" t="s">
        <v>584</v>
      </c>
      <c r="S35" s="5" t="s">
        <v>582</v>
      </c>
      <c r="T35" s="5" t="s">
        <v>583</v>
      </c>
      <c r="U35" s="5" t="s">
        <v>584</v>
      </c>
    </row>
    <row r="36" spans="1:21" x14ac:dyDescent="0.3">
      <c r="A36" s="2" t="s">
        <v>13</v>
      </c>
      <c r="B36" s="3">
        <v>0.59</v>
      </c>
      <c r="C36" s="3">
        <v>0.35</v>
      </c>
      <c r="D36" s="3"/>
      <c r="E36" s="3">
        <v>2.6</v>
      </c>
      <c r="F36" s="3">
        <v>1.9</v>
      </c>
      <c r="G36" s="3"/>
      <c r="H36" s="3">
        <v>2.95</v>
      </c>
      <c r="I36" s="3">
        <v>1.9</v>
      </c>
      <c r="J36" s="3">
        <v>1.87</v>
      </c>
      <c r="L36" s="2" t="s">
        <v>13</v>
      </c>
      <c r="M36" s="3">
        <f>+B36*264.17</f>
        <v>155.8603</v>
      </c>
      <c r="N36" s="3">
        <f>+C36*264.17</f>
        <v>92.459500000000006</v>
      </c>
      <c r="O36" s="3"/>
      <c r="P36" s="3">
        <f t="shared" ref="P36:Q36" si="0">+E36*264.17</f>
        <v>686.8420000000001</v>
      </c>
      <c r="Q36" s="3">
        <f t="shared" si="0"/>
        <v>501.923</v>
      </c>
      <c r="R36" s="3"/>
      <c r="S36" s="3">
        <f t="shared" ref="S36:S38" si="1">+H36*264.17</f>
        <v>779.30150000000015</v>
      </c>
      <c r="T36" s="3">
        <f t="shared" ref="T36" si="2">+I36*264.17</f>
        <v>501.923</v>
      </c>
      <c r="U36" s="3">
        <f t="shared" ref="U36:U37" si="3">+J36*264.17</f>
        <v>493.99790000000007</v>
      </c>
    </row>
    <row r="37" spans="1:21" x14ac:dyDescent="0.3">
      <c r="A37" s="2" t="s">
        <v>14</v>
      </c>
      <c r="B37" s="3">
        <v>0.62</v>
      </c>
      <c r="C37" s="3"/>
      <c r="D37" s="3"/>
      <c r="E37" s="3"/>
      <c r="F37" s="3"/>
      <c r="G37" s="3">
        <v>4.0999999999999996</v>
      </c>
      <c r="H37" s="3">
        <v>1.06</v>
      </c>
      <c r="I37" s="3"/>
      <c r="J37" s="3">
        <v>1.28</v>
      </c>
      <c r="L37" s="2" t="s">
        <v>14</v>
      </c>
      <c r="M37" s="3">
        <f t="shared" ref="M37:N38" si="4">+B37*264.17</f>
        <v>163.78540000000001</v>
      </c>
      <c r="N37" s="3"/>
      <c r="O37" s="3"/>
      <c r="P37" s="3"/>
      <c r="Q37" s="3"/>
      <c r="R37" s="3">
        <f t="shared" ref="R37" si="5">+G37*264.17</f>
        <v>1083.097</v>
      </c>
      <c r="S37" s="3">
        <f t="shared" si="1"/>
        <v>280.02020000000005</v>
      </c>
      <c r="T37" s="3"/>
      <c r="U37" s="3">
        <f t="shared" si="3"/>
        <v>338.13760000000002</v>
      </c>
    </row>
    <row r="38" spans="1:21" x14ac:dyDescent="0.3">
      <c r="A38" s="2" t="s">
        <v>15</v>
      </c>
      <c r="B38" s="3">
        <v>0.62</v>
      </c>
      <c r="C38" s="3">
        <v>0.19</v>
      </c>
      <c r="D38" s="3"/>
      <c r="E38" s="3"/>
      <c r="F38" s="3"/>
      <c r="G38" s="3"/>
      <c r="H38" s="3">
        <v>1.06</v>
      </c>
      <c r="I38" s="3">
        <v>0.56999999999999995</v>
      </c>
      <c r="J38" s="3"/>
      <c r="L38" s="2" t="s">
        <v>15</v>
      </c>
      <c r="M38" s="3">
        <f t="shared" si="4"/>
        <v>163.78540000000001</v>
      </c>
      <c r="N38" s="3">
        <f t="shared" si="4"/>
        <v>50.192300000000003</v>
      </c>
      <c r="O38" s="3"/>
      <c r="P38" s="3"/>
      <c r="Q38" s="3"/>
      <c r="R38" s="3"/>
      <c r="S38" s="3">
        <f t="shared" si="1"/>
        <v>280.02020000000005</v>
      </c>
      <c r="T38" s="3">
        <f t="shared" ref="T38" si="6">+I38*264.17</f>
        <v>150.57689999999999</v>
      </c>
      <c r="U38" s="3"/>
    </row>
    <row r="39" spans="1:21" x14ac:dyDescent="0.3">
      <c r="A39" s="11"/>
      <c r="B39" s="8"/>
      <c r="C39" s="8"/>
      <c r="D39" s="8"/>
      <c r="E39" s="8"/>
      <c r="F39" s="8"/>
      <c r="G39" s="8"/>
      <c r="H39" s="8"/>
      <c r="I39" s="8"/>
      <c r="J39" s="8"/>
    </row>
    <row r="41" spans="1:21" x14ac:dyDescent="0.3">
      <c r="A41" s="97" t="s">
        <v>587</v>
      </c>
      <c r="B41" s="97"/>
      <c r="C41" s="97"/>
      <c r="D41" s="97"/>
      <c r="E41" s="97"/>
      <c r="F41" s="97"/>
      <c r="G41" s="97"/>
      <c r="H41" s="97"/>
      <c r="I41" s="97"/>
      <c r="J41" s="97"/>
      <c r="L41" s="97" t="s">
        <v>588</v>
      </c>
      <c r="M41" s="97"/>
      <c r="N41" s="97"/>
      <c r="O41" s="97"/>
      <c r="P41" s="97"/>
      <c r="Q41" s="97"/>
      <c r="R41" s="97"/>
      <c r="S41" s="97"/>
      <c r="T41" s="97"/>
      <c r="U41" s="97"/>
    </row>
    <row r="42" spans="1:21" x14ac:dyDescent="0.3">
      <c r="A42" s="98" t="s">
        <v>16</v>
      </c>
      <c r="B42" s="97" t="s">
        <v>10</v>
      </c>
      <c r="C42" s="97"/>
      <c r="D42" s="97"/>
      <c r="E42" s="97" t="s">
        <v>11</v>
      </c>
      <c r="F42" s="97"/>
      <c r="G42" s="97"/>
      <c r="H42" s="97" t="s">
        <v>12</v>
      </c>
      <c r="I42" s="97"/>
      <c r="J42" s="97"/>
      <c r="L42" s="98" t="s">
        <v>16</v>
      </c>
      <c r="M42" s="97" t="s">
        <v>10</v>
      </c>
      <c r="N42" s="97"/>
      <c r="O42" s="97"/>
      <c r="P42" s="97" t="s">
        <v>11</v>
      </c>
      <c r="Q42" s="97"/>
      <c r="R42" s="97"/>
      <c r="S42" s="97" t="s">
        <v>12</v>
      </c>
      <c r="T42" s="97"/>
      <c r="U42" s="97"/>
    </row>
    <row r="43" spans="1:21" x14ac:dyDescent="0.3">
      <c r="A43" s="99"/>
      <c r="B43" s="5" t="s">
        <v>6</v>
      </c>
      <c r="C43" s="5" t="s">
        <v>7</v>
      </c>
      <c r="D43" s="5" t="s">
        <v>8</v>
      </c>
      <c r="E43" s="5" t="s">
        <v>6</v>
      </c>
      <c r="F43" s="5" t="s">
        <v>7</v>
      </c>
      <c r="G43" s="5" t="s">
        <v>8</v>
      </c>
      <c r="H43" s="5" t="s">
        <v>6</v>
      </c>
      <c r="I43" s="5" t="s">
        <v>7</v>
      </c>
      <c r="J43" s="5" t="s">
        <v>8</v>
      </c>
      <c r="L43" s="99"/>
      <c r="M43" s="5" t="s">
        <v>582</v>
      </c>
      <c r="N43" s="5" t="s">
        <v>583</v>
      </c>
      <c r="O43" s="5" t="s">
        <v>584</v>
      </c>
      <c r="P43" s="5" t="s">
        <v>582</v>
      </c>
      <c r="Q43" s="5" t="s">
        <v>583</v>
      </c>
      <c r="R43" s="5" t="s">
        <v>584</v>
      </c>
      <c r="S43" s="5" t="s">
        <v>582</v>
      </c>
      <c r="T43" s="5" t="s">
        <v>583</v>
      </c>
      <c r="U43" s="5" t="s">
        <v>584</v>
      </c>
    </row>
    <row r="44" spans="1:21" x14ac:dyDescent="0.3">
      <c r="A44" s="2" t="s">
        <v>13</v>
      </c>
      <c r="B44" s="3">
        <v>240.3</v>
      </c>
      <c r="C44" s="3">
        <v>202.03</v>
      </c>
      <c r="D44" s="3"/>
      <c r="E44" s="3">
        <v>391.35</v>
      </c>
      <c r="F44" s="3">
        <v>352.01</v>
      </c>
      <c r="G44" s="3"/>
      <c r="H44" s="3">
        <v>648.11</v>
      </c>
      <c r="I44" s="3">
        <v>538.02</v>
      </c>
      <c r="J44" s="3">
        <v>207.77</v>
      </c>
      <c r="L44" s="2" t="s">
        <v>13</v>
      </c>
      <c r="M44" s="88">
        <f>+B44/3785.41</f>
        <v>6.3480574098974757E-2</v>
      </c>
      <c r="N44" s="88">
        <f t="shared" ref="N44:U46" si="7">+C44/3785.41</f>
        <v>5.3370704890619514E-2</v>
      </c>
      <c r="O44" s="88"/>
      <c r="P44" s="88">
        <f t="shared" si="7"/>
        <v>0.103383781413374</v>
      </c>
      <c r="Q44" s="88">
        <f t="shared" si="7"/>
        <v>9.2991247975780691E-2</v>
      </c>
      <c r="R44" s="88"/>
      <c r="S44" s="88">
        <f t="shared" si="7"/>
        <v>0.17121262954343125</v>
      </c>
      <c r="T44" s="88">
        <f t="shared" si="7"/>
        <v>0.14212991459313523</v>
      </c>
      <c r="U44" s="3">
        <f t="shared" si="7"/>
        <v>5.4887053185784372E-2</v>
      </c>
    </row>
    <row r="45" spans="1:21" x14ac:dyDescent="0.3">
      <c r="A45" s="2" t="s">
        <v>14</v>
      </c>
      <c r="B45" s="3">
        <v>140.1</v>
      </c>
      <c r="C45" s="3"/>
      <c r="D45" s="3"/>
      <c r="E45" s="3"/>
      <c r="F45" s="3"/>
      <c r="G45" s="3">
        <v>81.790000000000006</v>
      </c>
      <c r="H45" s="3">
        <v>102.49</v>
      </c>
      <c r="I45" s="3"/>
      <c r="J45" s="3">
        <v>126.57</v>
      </c>
      <c r="L45" s="2" t="s">
        <v>14</v>
      </c>
      <c r="M45" s="88">
        <f t="shared" ref="M45:M46" si="8">+B45/3785.41</f>
        <v>3.7010521977804252E-2</v>
      </c>
      <c r="N45" s="88"/>
      <c r="O45" s="88"/>
      <c r="P45" s="88"/>
      <c r="Q45" s="88"/>
      <c r="R45" s="88">
        <f t="shared" ref="R45" si="9">+G45/3785.41</f>
        <v>2.1606642345214921E-2</v>
      </c>
      <c r="S45" s="88">
        <f t="shared" si="7"/>
        <v>2.707500640617529E-2</v>
      </c>
      <c r="T45" s="88"/>
      <c r="U45" s="3">
        <f t="shared" si="7"/>
        <v>3.3436272424915661E-2</v>
      </c>
    </row>
    <row r="46" spans="1:21" x14ac:dyDescent="0.3">
      <c r="A46" s="2" t="s">
        <v>15</v>
      </c>
      <c r="B46" s="3">
        <v>803.73</v>
      </c>
      <c r="C46" s="3">
        <v>586.39</v>
      </c>
      <c r="D46" s="3"/>
      <c r="E46" s="3"/>
      <c r="F46" s="3"/>
      <c r="G46" s="3"/>
      <c r="H46" s="3">
        <v>629.86</v>
      </c>
      <c r="I46" s="3">
        <v>395.91</v>
      </c>
      <c r="J46" s="3"/>
      <c r="L46" s="2" t="s">
        <v>15</v>
      </c>
      <c r="M46" s="88">
        <f t="shared" si="8"/>
        <v>0.21232310370607149</v>
      </c>
      <c r="N46" s="88">
        <f t="shared" ref="N46" si="10">+C46/3785.41</f>
        <v>0.15490792278775614</v>
      </c>
      <c r="O46" s="88"/>
      <c r="P46" s="88"/>
      <c r="Q46" s="88"/>
      <c r="R46" s="88"/>
      <c r="S46" s="88">
        <f t="shared" si="7"/>
        <v>0.16639148731577294</v>
      </c>
      <c r="T46" s="88">
        <f t="shared" ref="T46" si="11">+I46/3785.41</f>
        <v>0.10458840653984643</v>
      </c>
      <c r="U46" s="3"/>
    </row>
    <row r="47" spans="1:21" x14ac:dyDescent="0.3">
      <c r="A47" s="11"/>
      <c r="B47" s="8"/>
      <c r="C47" s="8"/>
      <c r="D47" s="8"/>
      <c r="E47" s="8"/>
      <c r="F47" s="8"/>
      <c r="G47" s="8"/>
      <c r="H47" s="8"/>
      <c r="I47" s="8"/>
      <c r="J47" s="8"/>
    </row>
    <row r="48" spans="1:21" x14ac:dyDescent="0.3">
      <c r="A48" s="11"/>
      <c r="B48" s="8"/>
      <c r="C48" s="8"/>
      <c r="D48" s="8"/>
      <c r="E48" s="8"/>
      <c r="F48" s="8"/>
      <c r="G48" s="8"/>
      <c r="H48" s="8"/>
      <c r="I48" s="8"/>
      <c r="J48" s="8"/>
    </row>
    <row r="49" spans="1:21" x14ac:dyDescent="0.3">
      <c r="A49" s="97" t="s">
        <v>594</v>
      </c>
      <c r="B49" s="97"/>
      <c r="C49" s="97"/>
      <c r="D49" s="97"/>
      <c r="E49" s="97"/>
      <c r="F49" s="97"/>
      <c r="G49" s="97"/>
      <c r="H49" s="97"/>
      <c r="I49" s="97"/>
      <c r="J49" s="97"/>
      <c r="L49" s="97" t="s">
        <v>589</v>
      </c>
      <c r="M49" s="97"/>
      <c r="N49" s="97"/>
      <c r="O49" s="97"/>
      <c r="P49" s="97"/>
      <c r="Q49" s="97"/>
      <c r="R49" s="97"/>
      <c r="S49" s="97"/>
      <c r="T49" s="97"/>
      <c r="U49" s="97"/>
    </row>
    <row r="50" spans="1:21" x14ac:dyDescent="0.3">
      <c r="A50" s="98" t="s">
        <v>16</v>
      </c>
      <c r="B50" s="97" t="s">
        <v>10</v>
      </c>
      <c r="C50" s="97"/>
      <c r="D50" s="97"/>
      <c r="E50" s="97" t="s">
        <v>11</v>
      </c>
      <c r="F50" s="97"/>
      <c r="G50" s="97"/>
      <c r="H50" s="97" t="s">
        <v>12</v>
      </c>
      <c r="I50" s="97"/>
      <c r="J50" s="97"/>
      <c r="L50" s="98" t="s">
        <v>16</v>
      </c>
      <c r="M50" s="97" t="s">
        <v>10</v>
      </c>
      <c r="N50" s="97"/>
      <c r="O50" s="97"/>
      <c r="P50" s="97" t="s">
        <v>11</v>
      </c>
      <c r="Q50" s="97"/>
      <c r="R50" s="97"/>
      <c r="S50" s="97" t="s">
        <v>12</v>
      </c>
      <c r="T50" s="97"/>
      <c r="U50" s="97"/>
    </row>
    <row r="51" spans="1:21" x14ac:dyDescent="0.3">
      <c r="A51" s="99"/>
      <c r="B51" s="5" t="s">
        <v>6</v>
      </c>
      <c r="C51" s="5" t="s">
        <v>7</v>
      </c>
      <c r="D51" s="5" t="s">
        <v>8</v>
      </c>
      <c r="E51" s="5" t="s">
        <v>6</v>
      </c>
      <c r="F51" s="5" t="s">
        <v>7</v>
      </c>
      <c r="G51" s="5" t="s">
        <v>8</v>
      </c>
      <c r="H51" s="5" t="s">
        <v>6</v>
      </c>
      <c r="I51" s="5" t="s">
        <v>7</v>
      </c>
      <c r="J51" s="5" t="s">
        <v>8</v>
      </c>
      <c r="L51" s="99"/>
      <c r="M51" s="5" t="s">
        <v>582</v>
      </c>
      <c r="N51" s="5" t="s">
        <v>583</v>
      </c>
      <c r="O51" s="5" t="s">
        <v>584</v>
      </c>
      <c r="P51" s="5" t="s">
        <v>582</v>
      </c>
      <c r="Q51" s="5" t="s">
        <v>583</v>
      </c>
      <c r="R51" s="5" t="s">
        <v>584</v>
      </c>
      <c r="S51" s="5" t="s">
        <v>582</v>
      </c>
      <c r="T51" s="5" t="s">
        <v>583</v>
      </c>
      <c r="U51" s="5" t="s">
        <v>584</v>
      </c>
    </row>
    <row r="52" spans="1:21" x14ac:dyDescent="0.3">
      <c r="A52" s="2" t="s">
        <v>13</v>
      </c>
      <c r="B52" s="3">
        <v>373.14</v>
      </c>
      <c r="C52" s="3">
        <v>263.64999999999998</v>
      </c>
      <c r="D52" s="3"/>
      <c r="E52" s="3">
        <v>854.6</v>
      </c>
      <c r="F52" s="3">
        <v>786.38</v>
      </c>
      <c r="G52" s="3"/>
      <c r="H52" s="3">
        <v>1357.24</v>
      </c>
      <c r="I52" s="3">
        <v>1036</v>
      </c>
      <c r="J52" s="3">
        <v>597.03</v>
      </c>
      <c r="L52" s="2" t="s">
        <v>13</v>
      </c>
      <c r="M52" s="88">
        <f>+B52/3785.41</f>
        <v>9.8573206072790007E-2</v>
      </c>
      <c r="N52" s="88">
        <f>+C52/3785.41</f>
        <v>6.9648994428608793E-2</v>
      </c>
      <c r="O52" s="88"/>
      <c r="P52" s="88">
        <f>+E52/3785.41</f>
        <v>0.22576154234283738</v>
      </c>
      <c r="Q52" s="88">
        <f>+F52/3785.41</f>
        <v>0.20773971643758538</v>
      </c>
      <c r="R52" s="88"/>
      <c r="S52" s="88">
        <f>+H52/3785.41</f>
        <v>0.35854504531873693</v>
      </c>
      <c r="T52" s="88">
        <f>+I52/3785.41</f>
        <v>0.2736823752248766</v>
      </c>
      <c r="U52" s="88">
        <f>+J52/3785.41</f>
        <v>0.15771871474952515</v>
      </c>
    </row>
    <row r="53" spans="1:21" x14ac:dyDescent="0.3">
      <c r="A53" s="2" t="s">
        <v>14</v>
      </c>
      <c r="B53" s="3">
        <v>288.41000000000003</v>
      </c>
      <c r="C53" s="3"/>
      <c r="D53" s="3"/>
      <c r="E53" s="3"/>
      <c r="F53" s="3"/>
      <c r="G53" s="3"/>
      <c r="H53" s="3">
        <v>356.33</v>
      </c>
      <c r="I53" s="3"/>
      <c r="J53" s="3"/>
      <c r="L53" s="2" t="s">
        <v>14</v>
      </c>
      <c r="M53" s="88">
        <f t="shared" ref="M53:N54" si="12">+B53/3785.41</f>
        <v>7.6189897527612613E-2</v>
      </c>
      <c r="N53" s="88"/>
      <c r="O53" s="88"/>
      <c r="P53" s="88"/>
      <c r="Q53" s="88"/>
      <c r="R53" s="88"/>
      <c r="S53" s="88">
        <f t="shared" ref="S53:T54" si="13">+H53/3785.41</f>
        <v>9.41324717798072E-2</v>
      </c>
      <c r="T53" s="88"/>
      <c r="U53" s="88">
        <f t="shared" ref="U53" si="14">+J53/3785.41</f>
        <v>0</v>
      </c>
    </row>
    <row r="54" spans="1:21" x14ac:dyDescent="0.3">
      <c r="A54" s="2" t="s">
        <v>15</v>
      </c>
      <c r="B54" s="3">
        <v>877.88</v>
      </c>
      <c r="C54" s="3">
        <v>632.03</v>
      </c>
      <c r="D54" s="3"/>
      <c r="E54" s="3"/>
      <c r="F54" s="3"/>
      <c r="G54" s="3"/>
      <c r="H54" s="3">
        <v>883.7</v>
      </c>
      <c r="I54" s="3">
        <v>532.82000000000005</v>
      </c>
      <c r="J54" s="3"/>
      <c r="L54" s="2" t="s">
        <v>15</v>
      </c>
      <c r="M54" s="88">
        <f t="shared" si="12"/>
        <v>0.23191147062009135</v>
      </c>
      <c r="N54" s="88">
        <f t="shared" si="12"/>
        <v>0.16696474093955477</v>
      </c>
      <c r="O54" s="88"/>
      <c r="P54" s="88"/>
      <c r="Q54" s="88"/>
      <c r="R54" s="88"/>
      <c r="S54" s="88">
        <f t="shared" si="13"/>
        <v>0.23344895268940485</v>
      </c>
      <c r="T54" s="88">
        <f t="shared" si="13"/>
        <v>0.1407562192734737</v>
      </c>
      <c r="U54" s="3"/>
    </row>
    <row r="55" spans="1:21" x14ac:dyDescent="0.3">
      <c r="A55" s="11"/>
      <c r="B55" s="8"/>
      <c r="C55" s="8"/>
      <c r="D55" s="8"/>
      <c r="E55" s="8"/>
      <c r="F55" s="8"/>
      <c r="G55" s="8"/>
      <c r="H55" s="8"/>
      <c r="I55" s="8"/>
      <c r="J55" s="8"/>
    </row>
    <row r="56" spans="1:21" x14ac:dyDescent="0.3">
      <c r="A56" s="11"/>
      <c r="B56" s="8"/>
      <c r="C56" s="8"/>
      <c r="D56" s="8"/>
      <c r="E56" s="8"/>
      <c r="F56" s="8"/>
      <c r="G56" s="8"/>
      <c r="H56" s="8"/>
      <c r="I56" s="8"/>
      <c r="J56" s="8"/>
    </row>
    <row r="57" spans="1:21" x14ac:dyDescent="0.3">
      <c r="A57" s="78" t="s">
        <v>508</v>
      </c>
      <c r="B57" s="8"/>
      <c r="C57" s="8"/>
      <c r="D57" s="8"/>
      <c r="E57" s="8"/>
      <c r="F57" s="8"/>
      <c r="G57" s="8"/>
      <c r="H57" s="8"/>
      <c r="I57" s="8"/>
      <c r="J57" s="8"/>
    </row>
    <row r="58" spans="1:21" x14ac:dyDescent="0.3">
      <c r="A58" s="11"/>
      <c r="B58" s="8"/>
      <c r="C58" s="8"/>
      <c r="D58" s="8"/>
      <c r="E58" s="8"/>
      <c r="F58" s="8"/>
      <c r="G58" s="8"/>
      <c r="H58" s="8"/>
      <c r="I58" s="8"/>
      <c r="J58" s="8"/>
    </row>
    <row r="59" spans="1:21" x14ac:dyDescent="0.3">
      <c r="A59" s="1" t="s">
        <v>509</v>
      </c>
      <c r="B59" s="8"/>
      <c r="C59" s="8"/>
      <c r="D59" s="8"/>
      <c r="E59" s="8"/>
      <c r="F59" s="8"/>
      <c r="G59" s="8"/>
      <c r="H59" s="8"/>
      <c r="I59" s="8"/>
      <c r="J59" s="8"/>
    </row>
    <row r="60" spans="1:21" x14ac:dyDescent="0.3">
      <c r="A60" t="s">
        <v>510</v>
      </c>
      <c r="B60" s="8"/>
      <c r="C60" s="8"/>
      <c r="D60" s="8"/>
      <c r="E60" s="8"/>
      <c r="F60" s="8"/>
      <c r="G60" s="8"/>
      <c r="H60" s="8"/>
      <c r="I60" s="8"/>
      <c r="J60" s="8"/>
    </row>
    <row r="61" spans="1:21" x14ac:dyDescent="0.3">
      <c r="A61" s="57" t="s">
        <v>412</v>
      </c>
      <c r="B61" s="8" t="s">
        <v>511</v>
      </c>
      <c r="C61" s="8"/>
      <c r="D61" s="89" t="s">
        <v>590</v>
      </c>
      <c r="E61" s="8"/>
      <c r="F61" s="8"/>
      <c r="G61" s="8"/>
      <c r="H61" s="8"/>
      <c r="I61" s="8"/>
      <c r="J61" s="8"/>
    </row>
    <row r="62" spans="1:21" x14ac:dyDescent="0.3">
      <c r="A62" s="57" t="s">
        <v>554</v>
      </c>
      <c r="B62" s="8" t="s">
        <v>512</v>
      </c>
    </row>
    <row r="63" spans="1:21" x14ac:dyDescent="0.3">
      <c r="A63" t="s">
        <v>513</v>
      </c>
    </row>
    <row r="64" spans="1:21" x14ac:dyDescent="0.3">
      <c r="A64" s="57" t="s">
        <v>514</v>
      </c>
      <c r="C64" s="61">
        <v>406000</v>
      </c>
      <c r="D64" t="s">
        <v>556</v>
      </c>
      <c r="E64">
        <v>0.2</v>
      </c>
      <c r="F64" s="61">
        <f>+C64*E64</f>
        <v>81200</v>
      </c>
    </row>
    <row r="65" spans="1:6" x14ac:dyDescent="0.3">
      <c r="A65" s="57" t="s">
        <v>515</v>
      </c>
      <c r="C65" s="61">
        <v>1063000</v>
      </c>
      <c r="D65" t="s">
        <v>556</v>
      </c>
      <c r="E65">
        <v>0.2</v>
      </c>
      <c r="F65" s="61">
        <f t="shared" ref="F65:F66" si="15">+C65*E65</f>
        <v>212600</v>
      </c>
    </row>
    <row r="66" spans="1:6" x14ac:dyDescent="0.3">
      <c r="A66" s="57" t="s">
        <v>516</v>
      </c>
      <c r="C66" s="61">
        <v>2988000</v>
      </c>
      <c r="D66" t="s">
        <v>556</v>
      </c>
      <c r="E66">
        <v>0.2</v>
      </c>
      <c r="F66" s="61">
        <f t="shared" si="15"/>
        <v>597600</v>
      </c>
    </row>
    <row r="67" spans="1:6" x14ac:dyDescent="0.3">
      <c r="A67" t="s">
        <v>558</v>
      </c>
      <c r="C67" s="9" t="s">
        <v>559</v>
      </c>
      <c r="D67" t="s">
        <v>555</v>
      </c>
      <c r="E67">
        <v>0.2</v>
      </c>
      <c r="F67" t="s">
        <v>591</v>
      </c>
    </row>
    <row r="68" spans="1:6" x14ac:dyDescent="0.3">
      <c r="A68" t="s">
        <v>517</v>
      </c>
      <c r="C68" s="61">
        <v>71</v>
      </c>
      <c r="D68" t="s">
        <v>556</v>
      </c>
      <c r="F68" s="90"/>
    </row>
    <row r="69" spans="1:6" x14ac:dyDescent="0.3">
      <c r="A69" t="s">
        <v>517</v>
      </c>
      <c r="C69" s="61" t="s">
        <v>557</v>
      </c>
      <c r="D69" t="s">
        <v>555</v>
      </c>
      <c r="F69" s="92" t="s">
        <v>592</v>
      </c>
    </row>
    <row r="70" spans="1:6" x14ac:dyDescent="0.3">
      <c r="C70" s="61"/>
    </row>
    <row r="71" spans="1:6" x14ac:dyDescent="0.3">
      <c r="A71" s="1" t="s">
        <v>560</v>
      </c>
      <c r="C71" s="61"/>
      <c r="E71" s="91">
        <f>0.15*0.2</f>
        <v>0.03</v>
      </c>
      <c r="F71" s="91">
        <f>0.25*0.2</f>
        <v>0.05</v>
      </c>
    </row>
    <row r="72" spans="1:6" x14ac:dyDescent="0.3">
      <c r="A72" t="s">
        <v>558</v>
      </c>
      <c r="C72" s="83">
        <v>210</v>
      </c>
      <c r="E72">
        <f>0.34*0.2</f>
        <v>6.8000000000000005E-2</v>
      </c>
    </row>
    <row r="73" spans="1:6" x14ac:dyDescent="0.3">
      <c r="A73" t="s">
        <v>517</v>
      </c>
      <c r="C73" s="84">
        <v>0.28000000000000003</v>
      </c>
    </row>
    <row r="74" spans="1:6" x14ac:dyDescent="0.3">
      <c r="A74" t="s">
        <v>561</v>
      </c>
      <c r="C74" s="61"/>
    </row>
    <row r="75" spans="1:6" x14ac:dyDescent="0.3">
      <c r="C75" s="61"/>
    </row>
    <row r="76" spans="1:6" x14ac:dyDescent="0.3">
      <c r="A76" s="1" t="s">
        <v>519</v>
      </c>
    </row>
    <row r="77" spans="1:6" x14ac:dyDescent="0.3">
      <c r="A77" t="s">
        <v>510</v>
      </c>
      <c r="B77" s="8"/>
      <c r="C77" s="8"/>
    </row>
    <row r="78" spans="1:6" x14ac:dyDescent="0.3">
      <c r="A78" s="57" t="s">
        <v>412</v>
      </c>
      <c r="B78" s="79" t="s">
        <v>62</v>
      </c>
      <c r="C78" s="8"/>
    </row>
    <row r="79" spans="1:6" x14ac:dyDescent="0.3">
      <c r="A79" s="57" t="s">
        <v>554</v>
      </c>
      <c r="B79" s="79" t="s">
        <v>62</v>
      </c>
    </row>
    <row r="80" spans="1:6" x14ac:dyDescent="0.3">
      <c r="A80" t="s">
        <v>513</v>
      </c>
      <c r="C80" s="71"/>
    </row>
    <row r="81" spans="1:4" x14ac:dyDescent="0.3">
      <c r="A81" s="57" t="s">
        <v>520</v>
      </c>
      <c r="C81" s="61">
        <v>1200000</v>
      </c>
    </row>
    <row r="82" spans="1:4" x14ac:dyDescent="0.3">
      <c r="A82" s="57" t="s">
        <v>521</v>
      </c>
      <c r="C82" s="61">
        <v>10000000</v>
      </c>
    </row>
    <row r="83" spans="1:4" x14ac:dyDescent="0.3">
      <c r="A83" s="57" t="s">
        <v>522</v>
      </c>
      <c r="C83" s="61">
        <v>37100000</v>
      </c>
    </row>
    <row r="84" spans="1:4" x14ac:dyDescent="0.3">
      <c r="A84" s="57" t="s">
        <v>524</v>
      </c>
      <c r="C84" s="80">
        <v>101000000</v>
      </c>
    </row>
    <row r="85" spans="1:4" x14ac:dyDescent="0.3">
      <c r="A85" t="s">
        <v>523</v>
      </c>
      <c r="C85" s="61"/>
    </row>
    <row r="86" spans="1:4" x14ac:dyDescent="0.3">
      <c r="A86" s="57" t="s">
        <v>520</v>
      </c>
      <c r="C86" s="80">
        <v>100000</v>
      </c>
    </row>
    <row r="87" spans="1:4" x14ac:dyDescent="0.3">
      <c r="A87" s="57" t="s">
        <v>521</v>
      </c>
      <c r="C87" s="61">
        <v>240000</v>
      </c>
    </row>
    <row r="88" spans="1:4" x14ac:dyDescent="0.3">
      <c r="A88" s="57" t="s">
        <v>522</v>
      </c>
      <c r="C88" s="80">
        <v>1110000</v>
      </c>
    </row>
    <row r="89" spans="1:4" x14ac:dyDescent="0.3">
      <c r="A89" s="57" t="s">
        <v>524</v>
      </c>
      <c r="C89" s="61">
        <v>2070000</v>
      </c>
    </row>
    <row r="90" spans="1:4" x14ac:dyDescent="0.3">
      <c r="A90" s="57" t="s">
        <v>518</v>
      </c>
    </row>
    <row r="92" spans="1:4" x14ac:dyDescent="0.3">
      <c r="A92" s="1" t="s">
        <v>525</v>
      </c>
    </row>
    <row r="93" spans="1:4" x14ac:dyDescent="0.3">
      <c r="A93" t="s">
        <v>526</v>
      </c>
      <c r="D93" s="61">
        <v>14183</v>
      </c>
    </row>
    <row r="94" spans="1:4" x14ac:dyDescent="0.3">
      <c r="A94" t="s">
        <v>527</v>
      </c>
      <c r="D94" s="61">
        <v>4540</v>
      </c>
    </row>
    <row r="95" spans="1:4" x14ac:dyDescent="0.3">
      <c r="A95" t="s">
        <v>530</v>
      </c>
    </row>
    <row r="97" spans="1:4" x14ac:dyDescent="0.3">
      <c r="A97" s="1" t="s">
        <v>531</v>
      </c>
    </row>
    <row r="98" spans="1:4" x14ac:dyDescent="0.3">
      <c r="A98" t="s">
        <v>534</v>
      </c>
      <c r="C98" s="9" t="s">
        <v>532</v>
      </c>
    </row>
    <row r="99" spans="1:4" x14ac:dyDescent="0.3">
      <c r="A99" t="s">
        <v>527</v>
      </c>
      <c r="C99" s="61">
        <v>3100</v>
      </c>
    </row>
    <row r="100" spans="1:4" x14ac:dyDescent="0.3">
      <c r="A100" t="s">
        <v>530</v>
      </c>
    </row>
    <row r="102" spans="1:4" x14ac:dyDescent="0.3">
      <c r="A102" s="1" t="s">
        <v>533</v>
      </c>
    </row>
    <row r="103" spans="1:4" x14ac:dyDescent="0.3">
      <c r="A103" t="s">
        <v>537</v>
      </c>
      <c r="D103" t="s">
        <v>538</v>
      </c>
    </row>
    <row r="104" spans="1:4" x14ac:dyDescent="0.3">
      <c r="A104" t="s">
        <v>527</v>
      </c>
      <c r="D104" s="79" t="s">
        <v>62</v>
      </c>
    </row>
    <row r="105" spans="1:4" x14ac:dyDescent="0.3">
      <c r="A105" t="s">
        <v>530</v>
      </c>
    </row>
    <row r="107" spans="1:4" x14ac:dyDescent="0.3">
      <c r="A107" s="1" t="s">
        <v>536</v>
      </c>
    </row>
    <row r="108" spans="1:4" x14ac:dyDescent="0.3">
      <c r="A108" t="s">
        <v>535</v>
      </c>
      <c r="D108" t="s">
        <v>539</v>
      </c>
    </row>
    <row r="109" spans="1:4" x14ac:dyDescent="0.3">
      <c r="A109" t="s">
        <v>527</v>
      </c>
      <c r="D109" s="79" t="s">
        <v>62</v>
      </c>
    </row>
    <row r="110" spans="1:4" x14ac:dyDescent="0.3">
      <c r="A110" t="s">
        <v>530</v>
      </c>
    </row>
    <row r="112" spans="1:4" x14ac:dyDescent="0.3">
      <c r="A112" s="1" t="s">
        <v>540</v>
      </c>
    </row>
    <row r="113" spans="1:4" x14ac:dyDescent="0.3">
      <c r="A113" t="s">
        <v>541</v>
      </c>
      <c r="B113" t="s">
        <v>542</v>
      </c>
    </row>
    <row r="114" spans="1:4" x14ac:dyDescent="0.3">
      <c r="A114" t="s">
        <v>0</v>
      </c>
      <c r="B114" s="85" t="s">
        <v>543</v>
      </c>
      <c r="D114" t="s">
        <v>562</v>
      </c>
    </row>
    <row r="115" spans="1:4" x14ac:dyDescent="0.3">
      <c r="A115" t="s">
        <v>558</v>
      </c>
      <c r="B115" t="s">
        <v>563</v>
      </c>
      <c r="D115" t="s">
        <v>561</v>
      </c>
    </row>
    <row r="118" spans="1:4" x14ac:dyDescent="0.3">
      <c r="A118" t="s">
        <v>527</v>
      </c>
      <c r="B118" t="s">
        <v>544</v>
      </c>
      <c r="D118" t="s">
        <v>562</v>
      </c>
    </row>
    <row r="119" spans="1:4" x14ac:dyDescent="0.3">
      <c r="A119" t="s">
        <v>564</v>
      </c>
      <c r="B119" t="s">
        <v>565</v>
      </c>
      <c r="D119" t="s">
        <v>561</v>
      </c>
    </row>
    <row r="121" spans="1:4" x14ac:dyDescent="0.3">
      <c r="A121" s="1" t="s">
        <v>545</v>
      </c>
    </row>
    <row r="122" spans="1:4" ht="31.2" x14ac:dyDescent="0.3">
      <c r="A122" s="81" t="s">
        <v>412</v>
      </c>
      <c r="B122" s="81" t="s">
        <v>546</v>
      </c>
    </row>
    <row r="123" spans="1:4" ht="31.2" x14ac:dyDescent="0.3">
      <c r="A123" s="81" t="s">
        <v>554</v>
      </c>
      <c r="B123" s="81" t="s">
        <v>546</v>
      </c>
    </row>
    <row r="124" spans="1:4" x14ac:dyDescent="0.3">
      <c r="A124" t="s">
        <v>547</v>
      </c>
      <c r="C124" s="82">
        <v>29600</v>
      </c>
    </row>
    <row r="125" spans="1:4" x14ac:dyDescent="0.3">
      <c r="A125" t="s">
        <v>548</v>
      </c>
      <c r="C125" s="82">
        <v>38500</v>
      </c>
    </row>
    <row r="126" spans="1:4" x14ac:dyDescent="0.3">
      <c r="A126" t="s">
        <v>549</v>
      </c>
      <c r="C126" s="82">
        <v>48900</v>
      </c>
    </row>
    <row r="127" spans="1:4" x14ac:dyDescent="0.3">
      <c r="A127" t="s">
        <v>550</v>
      </c>
      <c r="C127" s="82">
        <v>6.2</v>
      </c>
    </row>
    <row r="128" spans="1:4" x14ac:dyDescent="0.3">
      <c r="A128" t="s">
        <v>551</v>
      </c>
      <c r="C128" s="82">
        <v>7.9</v>
      </c>
    </row>
    <row r="129" spans="1:3" x14ac:dyDescent="0.3">
      <c r="A129" t="s">
        <v>552</v>
      </c>
      <c r="C129" s="82">
        <v>9.8000000000000007</v>
      </c>
    </row>
    <row r="130" spans="1:3" x14ac:dyDescent="0.3">
      <c r="A130" t="s">
        <v>553</v>
      </c>
    </row>
    <row r="133" spans="1:3" x14ac:dyDescent="0.3">
      <c r="A133" s="1" t="s">
        <v>566</v>
      </c>
    </row>
    <row r="135" spans="1:3" x14ac:dyDescent="0.3">
      <c r="A135" t="s">
        <v>39</v>
      </c>
    </row>
    <row r="136" spans="1:3" x14ac:dyDescent="0.3">
      <c r="A136" t="s">
        <v>40</v>
      </c>
    </row>
    <row r="137" spans="1:3" x14ac:dyDescent="0.3">
      <c r="A137" t="s">
        <v>35</v>
      </c>
      <c r="B137" t="s">
        <v>41</v>
      </c>
    </row>
    <row r="139" spans="1:3" x14ac:dyDescent="0.3">
      <c r="A139" t="s">
        <v>1</v>
      </c>
    </row>
    <row r="140" spans="1:3" x14ac:dyDescent="0.3">
      <c r="A140" t="s">
        <v>40</v>
      </c>
    </row>
    <row r="142" spans="1:3" x14ac:dyDescent="0.3">
      <c r="A142" t="s">
        <v>37</v>
      </c>
    </row>
    <row r="143" spans="1:3" x14ac:dyDescent="0.3">
      <c r="A143" t="s">
        <v>40</v>
      </c>
    </row>
    <row r="144" spans="1:3" x14ac:dyDescent="0.3">
      <c r="A144" t="s">
        <v>35</v>
      </c>
      <c r="B144" t="s">
        <v>38</v>
      </c>
    </row>
    <row r="146" spans="1:4" x14ac:dyDescent="0.3">
      <c r="A146" t="s">
        <v>33</v>
      </c>
    </row>
    <row r="147" spans="1:4" x14ac:dyDescent="0.3">
      <c r="A147" t="s">
        <v>34</v>
      </c>
    </row>
    <row r="148" spans="1:4" x14ac:dyDescent="0.3">
      <c r="A148" t="s">
        <v>35</v>
      </c>
      <c r="B148" t="s">
        <v>36</v>
      </c>
    </row>
    <row r="151" spans="1:4" x14ac:dyDescent="0.3">
      <c r="A151" s="1" t="s">
        <v>567</v>
      </c>
    </row>
    <row r="153" spans="1:4" x14ac:dyDescent="0.3">
      <c r="A153" t="s">
        <v>568</v>
      </c>
    </row>
    <row r="154" spans="1:4" x14ac:dyDescent="0.3">
      <c r="A154" t="s">
        <v>485</v>
      </c>
    </row>
    <row r="156" spans="1:4" x14ac:dyDescent="0.3">
      <c r="A156" t="s">
        <v>569</v>
      </c>
      <c r="B156" t="s">
        <v>570</v>
      </c>
      <c r="D156" t="s">
        <v>572</v>
      </c>
    </row>
    <row r="157" spans="1:4" x14ac:dyDescent="0.3">
      <c r="A157" t="s">
        <v>571</v>
      </c>
    </row>
    <row r="159" spans="1:4" x14ac:dyDescent="0.3">
      <c r="A159" t="s">
        <v>573</v>
      </c>
    </row>
    <row r="160" spans="1:4" x14ac:dyDescent="0.3">
      <c r="A160" t="s">
        <v>576</v>
      </c>
    </row>
    <row r="162" spans="1:6" x14ac:dyDescent="0.3">
      <c r="A162" t="s">
        <v>574</v>
      </c>
    </row>
    <row r="163" spans="1:6" x14ac:dyDescent="0.3">
      <c r="A163" t="s">
        <v>575</v>
      </c>
    </row>
    <row r="165" spans="1:6" x14ac:dyDescent="0.3">
      <c r="A165" t="s">
        <v>579</v>
      </c>
      <c r="F165" t="s">
        <v>580</v>
      </c>
    </row>
    <row r="166" spans="1:6" x14ac:dyDescent="0.3">
      <c r="A166" t="s">
        <v>581</v>
      </c>
    </row>
  </sheetData>
  <mergeCells count="47">
    <mergeCell ref="A49:J49"/>
    <mergeCell ref="L49:U49"/>
    <mergeCell ref="A50:A51"/>
    <mergeCell ref="B50:D50"/>
    <mergeCell ref="E50:G50"/>
    <mergeCell ref="H50:J50"/>
    <mergeCell ref="L50:L51"/>
    <mergeCell ref="M50:O50"/>
    <mergeCell ref="P50:R50"/>
    <mergeCell ref="S50:U50"/>
    <mergeCell ref="A8:D8"/>
    <mergeCell ref="F8:I8"/>
    <mergeCell ref="B42:D42"/>
    <mergeCell ref="E42:G42"/>
    <mergeCell ref="H42:J42"/>
    <mergeCell ref="A41:J41"/>
    <mergeCell ref="A42:A43"/>
    <mergeCell ref="B9:D9"/>
    <mergeCell ref="A9:A10"/>
    <mergeCell ref="A14:D14"/>
    <mergeCell ref="A15:A16"/>
    <mergeCell ref="G9:I9"/>
    <mergeCell ref="F9:F10"/>
    <mergeCell ref="F14:I14"/>
    <mergeCell ref="F15:F16"/>
    <mergeCell ref="G15:I15"/>
    <mergeCell ref="L33:U33"/>
    <mergeCell ref="L34:L35"/>
    <mergeCell ref="M34:O34"/>
    <mergeCell ref="S34:U34"/>
    <mergeCell ref="B15:D15"/>
    <mergeCell ref="A20:D20"/>
    <mergeCell ref="F20:I20"/>
    <mergeCell ref="A21:A22"/>
    <mergeCell ref="B21:D21"/>
    <mergeCell ref="F21:F22"/>
    <mergeCell ref="G21:I21"/>
    <mergeCell ref="A34:A35"/>
    <mergeCell ref="B34:D34"/>
    <mergeCell ref="E34:G34"/>
    <mergeCell ref="H34:J34"/>
    <mergeCell ref="A33:J33"/>
    <mergeCell ref="L41:U41"/>
    <mergeCell ref="L42:L43"/>
    <mergeCell ref="M42:O42"/>
    <mergeCell ref="P42:R42"/>
    <mergeCell ref="S42:U42"/>
  </mergeCells>
  <pageMargins left="0.25" right="0" top="0.75" bottom="0.75" header="0.3" footer="0.3"/>
  <pageSetup fitToHeight="0" orientation="landscape" horizont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topLeftCell="A34" workbookViewId="0">
      <selection activeCell="C1" sqref="C1"/>
    </sheetView>
  </sheetViews>
  <sheetFormatPr defaultRowHeight="15.6" x14ac:dyDescent="0.3"/>
  <cols>
    <col min="1" max="1" width="44.09765625" customWidth="1"/>
    <col min="2" max="2" width="20.59765625" style="53" customWidth="1"/>
    <col min="3" max="3" width="17" style="53" customWidth="1"/>
    <col min="4" max="4" width="40.59765625" customWidth="1"/>
    <col min="5" max="5" width="20.59765625" customWidth="1"/>
  </cols>
  <sheetData>
    <row r="1" spans="1:3" x14ac:dyDescent="0.3">
      <c r="A1" s="1" t="s">
        <v>447</v>
      </c>
    </row>
    <row r="2" spans="1:3" x14ac:dyDescent="0.3">
      <c r="A2" t="s">
        <v>528</v>
      </c>
    </row>
    <row r="3" spans="1:3" x14ac:dyDescent="0.3">
      <c r="A3" t="s">
        <v>448</v>
      </c>
    </row>
    <row r="4" spans="1:3" x14ac:dyDescent="0.3">
      <c r="A4" t="s">
        <v>40</v>
      </c>
    </row>
    <row r="5" spans="1:3" x14ac:dyDescent="0.3">
      <c r="A5" t="s">
        <v>485</v>
      </c>
      <c r="B5" s="63"/>
      <c r="C5" s="63"/>
    </row>
    <row r="6" spans="1:3" x14ac:dyDescent="0.3">
      <c r="A6" t="s">
        <v>529</v>
      </c>
      <c r="B6" s="71"/>
      <c r="C6" s="71"/>
    </row>
    <row r="7" spans="1:3" x14ac:dyDescent="0.3">
      <c r="B7" s="71"/>
      <c r="C7" s="71"/>
    </row>
    <row r="9" spans="1:3" x14ac:dyDescent="0.3">
      <c r="A9" t="s">
        <v>449</v>
      </c>
    </row>
    <row r="11" spans="1:3" x14ac:dyDescent="0.3">
      <c r="A11" s="1" t="s">
        <v>405</v>
      </c>
    </row>
    <row r="12" spans="1:3" x14ac:dyDescent="0.3">
      <c r="A12" t="s">
        <v>411</v>
      </c>
    </row>
    <row r="13" spans="1:3" ht="46.8" x14ac:dyDescent="0.3">
      <c r="A13" s="74" t="s">
        <v>412</v>
      </c>
      <c r="B13" s="75" t="s">
        <v>410</v>
      </c>
      <c r="C13" s="76" t="s">
        <v>501</v>
      </c>
    </row>
    <row r="14" spans="1:3" ht="46.8" x14ac:dyDescent="0.3">
      <c r="A14" s="74" t="s">
        <v>413</v>
      </c>
      <c r="B14" s="75">
        <v>15</v>
      </c>
      <c r="C14" s="76" t="s">
        <v>502</v>
      </c>
    </row>
    <row r="15" spans="1:3" x14ac:dyDescent="0.3">
      <c r="A15" s="74"/>
      <c r="B15" s="75"/>
      <c r="C15" s="76"/>
    </row>
    <row r="16" spans="1:3" x14ac:dyDescent="0.3">
      <c r="A16" s="74" t="s">
        <v>503</v>
      </c>
      <c r="B16" s="75"/>
      <c r="C16" s="76"/>
    </row>
    <row r="17" spans="1:3" x14ac:dyDescent="0.3">
      <c r="A17" s="74" t="s">
        <v>504</v>
      </c>
      <c r="B17" s="77">
        <v>205280</v>
      </c>
      <c r="C17" s="76"/>
    </row>
    <row r="18" spans="1:3" x14ac:dyDescent="0.3">
      <c r="A18" s="74" t="s">
        <v>505</v>
      </c>
      <c r="B18" s="77">
        <v>343592</v>
      </c>
      <c r="C18" s="76"/>
    </row>
    <row r="19" spans="1:3" x14ac:dyDescent="0.3">
      <c r="A19" t="s">
        <v>425</v>
      </c>
      <c r="B19" s="77" t="s">
        <v>506</v>
      </c>
      <c r="C19" s="76"/>
    </row>
    <row r="21" spans="1:3" x14ac:dyDescent="0.3">
      <c r="A21" s="1" t="s">
        <v>400</v>
      </c>
    </row>
    <row r="22" spans="1:3" x14ac:dyDescent="0.3">
      <c r="A22" t="s">
        <v>411</v>
      </c>
    </row>
    <row r="23" spans="1:3" x14ac:dyDescent="0.3">
      <c r="A23" s="57" t="s">
        <v>412</v>
      </c>
      <c r="B23" s="58" t="s">
        <v>414</v>
      </c>
    </row>
    <row r="24" spans="1:3" x14ac:dyDescent="0.3">
      <c r="A24" s="57" t="s">
        <v>413</v>
      </c>
      <c r="B24" s="58" t="s">
        <v>415</v>
      </c>
    </row>
    <row r="26" spans="1:3" x14ac:dyDescent="0.3">
      <c r="A26" s="1" t="s">
        <v>409</v>
      </c>
    </row>
    <row r="27" spans="1:3" x14ac:dyDescent="0.3">
      <c r="A27" t="s">
        <v>411</v>
      </c>
    </row>
    <row r="28" spans="1:3" x14ac:dyDescent="0.3">
      <c r="A28" s="57" t="s">
        <v>412</v>
      </c>
      <c r="B28" s="53" t="s">
        <v>62</v>
      </c>
    </row>
    <row r="29" spans="1:3" x14ac:dyDescent="0.3">
      <c r="A29" s="57" t="s">
        <v>413</v>
      </c>
      <c r="B29" s="73">
        <v>0.5</v>
      </c>
    </row>
    <row r="30" spans="1:3" x14ac:dyDescent="0.3">
      <c r="A30" t="s">
        <v>419</v>
      </c>
    </row>
    <row r="31" spans="1:3" x14ac:dyDescent="0.3">
      <c r="A31" s="57" t="s">
        <v>416</v>
      </c>
      <c r="B31" s="58" t="s">
        <v>418</v>
      </c>
    </row>
    <row r="32" spans="1:3" x14ac:dyDescent="0.3">
      <c r="A32" s="57" t="s">
        <v>417</v>
      </c>
      <c r="B32" s="58" t="s">
        <v>420</v>
      </c>
    </row>
    <row r="33" spans="1:2" x14ac:dyDescent="0.3">
      <c r="A33" t="s">
        <v>425</v>
      </c>
      <c r="B33" s="58" t="s">
        <v>430</v>
      </c>
    </row>
    <row r="35" spans="1:2" x14ac:dyDescent="0.3">
      <c r="A35" s="1" t="s">
        <v>408</v>
      </c>
    </row>
    <row r="36" spans="1:2" x14ac:dyDescent="0.3">
      <c r="A36" t="s">
        <v>429</v>
      </c>
    </row>
    <row r="37" spans="1:2" x14ac:dyDescent="0.3">
      <c r="A37" s="57" t="s">
        <v>412</v>
      </c>
      <c r="B37" s="53" t="s">
        <v>62</v>
      </c>
    </row>
    <row r="38" spans="1:2" x14ac:dyDescent="0.3">
      <c r="A38" s="57" t="s">
        <v>413</v>
      </c>
      <c r="B38" s="53" t="s">
        <v>486</v>
      </c>
    </row>
    <row r="39" spans="1:2" x14ac:dyDescent="0.3">
      <c r="A39" t="s">
        <v>426</v>
      </c>
    </row>
    <row r="40" spans="1:2" x14ac:dyDescent="0.3">
      <c r="A40" s="57" t="s">
        <v>421</v>
      </c>
      <c r="B40" s="58" t="s">
        <v>423</v>
      </c>
    </row>
    <row r="41" spans="1:2" x14ac:dyDescent="0.3">
      <c r="A41" s="57" t="s">
        <v>422</v>
      </c>
      <c r="B41" s="58" t="s">
        <v>424</v>
      </c>
    </row>
    <row r="42" spans="1:2" x14ac:dyDescent="0.3">
      <c r="A42" t="s">
        <v>425</v>
      </c>
    </row>
    <row r="43" spans="1:2" x14ac:dyDescent="0.3">
      <c r="A43" s="57" t="s">
        <v>421</v>
      </c>
      <c r="B43" s="58" t="s">
        <v>427</v>
      </c>
    </row>
    <row r="44" spans="1:2" x14ac:dyDescent="0.3">
      <c r="A44" s="57" t="s">
        <v>422</v>
      </c>
      <c r="B44" s="58" t="s">
        <v>428</v>
      </c>
    </row>
    <row r="46" spans="1:2" x14ac:dyDescent="0.3">
      <c r="A46" s="12" t="s">
        <v>406</v>
      </c>
    </row>
    <row r="47" spans="1:2" x14ac:dyDescent="0.3">
      <c r="A47" t="s">
        <v>429</v>
      </c>
    </row>
    <row r="48" spans="1:2" x14ac:dyDescent="0.3">
      <c r="A48" s="57" t="s">
        <v>412</v>
      </c>
      <c r="B48" s="53" t="s">
        <v>62</v>
      </c>
    </row>
    <row r="49" spans="1:2" x14ac:dyDescent="0.3">
      <c r="A49" s="57" t="s">
        <v>413</v>
      </c>
      <c r="B49" s="53" t="s">
        <v>62</v>
      </c>
    </row>
    <row r="50" spans="1:2" x14ac:dyDescent="0.3">
      <c r="A50" t="s">
        <v>431</v>
      </c>
      <c r="B50" s="59" t="s">
        <v>432</v>
      </c>
    </row>
    <row r="51" spans="1:2" x14ac:dyDescent="0.3">
      <c r="A51" t="s">
        <v>425</v>
      </c>
      <c r="B51" s="53" t="s">
        <v>62</v>
      </c>
    </row>
    <row r="53" spans="1:2" x14ac:dyDescent="0.3">
      <c r="A53" s="12" t="s">
        <v>407</v>
      </c>
    </row>
    <row r="54" spans="1:2" x14ac:dyDescent="0.3">
      <c r="A54" t="s">
        <v>429</v>
      </c>
    </row>
    <row r="55" spans="1:2" x14ac:dyDescent="0.3">
      <c r="A55" s="57" t="s">
        <v>412</v>
      </c>
      <c r="B55" s="53" t="s">
        <v>62</v>
      </c>
    </row>
    <row r="56" spans="1:2" x14ac:dyDescent="0.3">
      <c r="A56" s="57" t="s">
        <v>413</v>
      </c>
      <c r="B56" s="53" t="s">
        <v>62</v>
      </c>
    </row>
    <row r="57" spans="1:2" x14ac:dyDescent="0.3">
      <c r="A57" t="s">
        <v>431</v>
      </c>
      <c r="B57" s="59" t="s">
        <v>432</v>
      </c>
    </row>
    <row r="58" spans="1:2" x14ac:dyDescent="0.3">
      <c r="A58" t="s">
        <v>425</v>
      </c>
      <c r="B58" s="53" t="s">
        <v>62</v>
      </c>
    </row>
    <row r="60" spans="1:2" x14ac:dyDescent="0.3">
      <c r="A60" s="1" t="s">
        <v>401</v>
      </c>
    </row>
    <row r="61" spans="1:2" x14ac:dyDescent="0.3">
      <c r="A61" t="s">
        <v>429</v>
      </c>
    </row>
    <row r="62" spans="1:2" x14ac:dyDescent="0.3">
      <c r="A62" s="57" t="s">
        <v>412</v>
      </c>
      <c r="B62" s="53" t="s">
        <v>433</v>
      </c>
    </row>
    <row r="63" spans="1:2" x14ac:dyDescent="0.3">
      <c r="A63" s="57" t="s">
        <v>413</v>
      </c>
      <c r="B63" s="58" t="s">
        <v>434</v>
      </c>
    </row>
    <row r="64" spans="1:2" x14ac:dyDescent="0.3">
      <c r="A64" t="s">
        <v>426</v>
      </c>
    </row>
    <row r="65" spans="1:5" x14ac:dyDescent="0.3">
      <c r="A65" s="57" t="s">
        <v>436</v>
      </c>
      <c r="B65" s="53" t="s">
        <v>438</v>
      </c>
    </row>
    <row r="66" spans="1:5" x14ac:dyDescent="0.3">
      <c r="A66" s="57" t="s">
        <v>437</v>
      </c>
      <c r="B66" s="53" t="s">
        <v>435</v>
      </c>
    </row>
    <row r="67" spans="1:5" x14ac:dyDescent="0.3">
      <c r="A67" t="s">
        <v>425</v>
      </c>
    </row>
    <row r="68" spans="1:5" ht="31.2" x14ac:dyDescent="0.3">
      <c r="A68" s="60" t="s">
        <v>436</v>
      </c>
      <c r="B68" s="60" t="s">
        <v>439</v>
      </c>
    </row>
    <row r="69" spans="1:5" ht="31.2" x14ac:dyDescent="0.3">
      <c r="A69" s="60" t="s">
        <v>437</v>
      </c>
      <c r="B69" s="60" t="s">
        <v>440</v>
      </c>
      <c r="E69" s="53"/>
    </row>
    <row r="71" spans="1:5" x14ac:dyDescent="0.3">
      <c r="A71" s="1" t="s">
        <v>402</v>
      </c>
    </row>
    <row r="72" spans="1:5" x14ac:dyDescent="0.3">
      <c r="A72" t="s">
        <v>429</v>
      </c>
    </row>
    <row r="73" spans="1:5" x14ac:dyDescent="0.3">
      <c r="A73" s="57" t="s">
        <v>412</v>
      </c>
      <c r="B73" s="53" t="s">
        <v>441</v>
      </c>
    </row>
    <row r="74" spans="1:5" x14ac:dyDescent="0.3">
      <c r="A74" s="57" t="s">
        <v>413</v>
      </c>
      <c r="B74" s="53" t="s">
        <v>62</v>
      </c>
    </row>
    <row r="75" spans="1:5" x14ac:dyDescent="0.3">
      <c r="A75" t="s">
        <v>431</v>
      </c>
      <c r="B75" s="53" t="s">
        <v>62</v>
      </c>
    </row>
    <row r="76" spans="1:5" x14ac:dyDescent="0.3">
      <c r="A76" t="s">
        <v>425</v>
      </c>
      <c r="B76" s="53" t="s">
        <v>62</v>
      </c>
    </row>
    <row r="78" spans="1:5" x14ac:dyDescent="0.3">
      <c r="A78" s="1" t="s">
        <v>403</v>
      </c>
    </row>
    <row r="79" spans="1:5" x14ac:dyDescent="0.3">
      <c r="A79" s="57" t="s">
        <v>412</v>
      </c>
      <c r="B79" s="53" t="s">
        <v>442</v>
      </c>
    </row>
    <row r="80" spans="1:5" x14ac:dyDescent="0.3">
      <c r="A80" s="57" t="s">
        <v>413</v>
      </c>
      <c r="B80" s="53" t="s">
        <v>443</v>
      </c>
    </row>
    <row r="81" spans="1:3" x14ac:dyDescent="0.3">
      <c r="A81" t="s">
        <v>431</v>
      </c>
      <c r="B81" s="53" t="s">
        <v>62</v>
      </c>
    </row>
    <row r="82" spans="1:3" ht="31.2" x14ac:dyDescent="0.3">
      <c r="A82" t="s">
        <v>425</v>
      </c>
      <c r="B82" s="60" t="s">
        <v>444</v>
      </c>
    </row>
    <row r="83" spans="1:3" x14ac:dyDescent="0.3">
      <c r="B83" s="62"/>
      <c r="C83" s="63"/>
    </row>
    <row r="84" spans="1:3" x14ac:dyDescent="0.3">
      <c r="A84" s="1" t="s">
        <v>487</v>
      </c>
      <c r="B84" s="62"/>
      <c r="C84" s="63"/>
    </row>
    <row r="85" spans="1:3" x14ac:dyDescent="0.3">
      <c r="A85" s="57" t="s">
        <v>412</v>
      </c>
      <c r="B85" s="63" t="s">
        <v>488</v>
      </c>
      <c r="C85" s="63"/>
    </row>
    <row r="86" spans="1:3" x14ac:dyDescent="0.3">
      <c r="A86" s="57" t="s">
        <v>413</v>
      </c>
      <c r="B86" s="63" t="s">
        <v>489</v>
      </c>
      <c r="C86" s="63"/>
    </row>
    <row r="87" spans="1:3" x14ac:dyDescent="0.3">
      <c r="A87" t="s">
        <v>496</v>
      </c>
      <c r="B87" s="62"/>
      <c r="C87" s="63"/>
    </row>
    <row r="88" spans="1:3" x14ac:dyDescent="0.3">
      <c r="A88" t="s">
        <v>497</v>
      </c>
      <c r="B88" s="62"/>
      <c r="C88" s="63"/>
    </row>
    <row r="89" spans="1:3" x14ac:dyDescent="0.3">
      <c r="A89" s="57" t="s">
        <v>490</v>
      </c>
      <c r="B89" s="58" t="s">
        <v>493</v>
      </c>
      <c r="C89" s="63"/>
    </row>
    <row r="90" spans="1:3" x14ac:dyDescent="0.3">
      <c r="A90" s="57" t="s">
        <v>491</v>
      </c>
      <c r="B90" s="58" t="s">
        <v>494</v>
      </c>
      <c r="C90" s="63"/>
    </row>
    <row r="91" spans="1:3" x14ac:dyDescent="0.3">
      <c r="A91" s="57" t="s">
        <v>492</v>
      </c>
      <c r="B91" s="58" t="s">
        <v>495</v>
      </c>
      <c r="C91" s="63"/>
    </row>
    <row r="92" spans="1:3" x14ac:dyDescent="0.3">
      <c r="A92" t="s">
        <v>425</v>
      </c>
      <c r="B92" s="58"/>
      <c r="C92" s="63"/>
    </row>
    <row r="93" spans="1:3" x14ac:dyDescent="0.3">
      <c r="A93" s="57" t="s">
        <v>490</v>
      </c>
      <c r="B93" s="58" t="s">
        <v>498</v>
      </c>
      <c r="C93" s="63"/>
    </row>
    <row r="94" spans="1:3" x14ac:dyDescent="0.3">
      <c r="A94" s="57" t="s">
        <v>491</v>
      </c>
      <c r="B94" s="58" t="s">
        <v>499</v>
      </c>
      <c r="C94" s="63"/>
    </row>
    <row r="95" spans="1:3" x14ac:dyDescent="0.3">
      <c r="A95" s="57" t="s">
        <v>492</v>
      </c>
      <c r="B95" s="58" t="s">
        <v>500</v>
      </c>
    </row>
    <row r="96" spans="1:3" x14ac:dyDescent="0.3">
      <c r="A96" s="57"/>
      <c r="B96" s="63"/>
      <c r="C96" s="63"/>
    </row>
    <row r="97" spans="1:2" x14ac:dyDescent="0.3">
      <c r="A97" s="1" t="s">
        <v>404</v>
      </c>
    </row>
    <row r="98" spans="1:2" x14ac:dyDescent="0.3">
      <c r="A98" s="57" t="s">
        <v>412</v>
      </c>
      <c r="B98" s="53" t="s">
        <v>445</v>
      </c>
    </row>
    <row r="99" spans="1:2" x14ac:dyDescent="0.3">
      <c r="A99" s="57" t="s">
        <v>413</v>
      </c>
      <c r="B99" s="53" t="s">
        <v>446</v>
      </c>
    </row>
    <row r="100" spans="1:2" x14ac:dyDescent="0.3">
      <c r="A100" t="s">
        <v>431</v>
      </c>
      <c r="B100" s="53" t="s">
        <v>62</v>
      </c>
    </row>
    <row r="101" spans="1:2" x14ac:dyDescent="0.3">
      <c r="A101" t="s">
        <v>425</v>
      </c>
      <c r="B101" s="53" t="s">
        <v>62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topLeftCell="A13" workbookViewId="0">
      <selection activeCell="G32" sqref="G32"/>
    </sheetView>
  </sheetViews>
  <sheetFormatPr defaultRowHeight="15.6" x14ac:dyDescent="0.3"/>
  <cols>
    <col min="1" max="1" width="29.59765625" customWidth="1"/>
    <col min="3" max="3" width="11" customWidth="1"/>
    <col min="6" max="6" width="17" customWidth="1"/>
    <col min="7" max="7" width="27.69921875" customWidth="1"/>
    <col min="9" max="9" width="10.19921875" customWidth="1"/>
    <col min="10" max="10" width="11.19921875" customWidth="1"/>
  </cols>
  <sheetData>
    <row r="1" spans="1:10" x14ac:dyDescent="0.3">
      <c r="A1" s="1" t="s">
        <v>63</v>
      </c>
    </row>
    <row r="2" spans="1:10" x14ac:dyDescent="0.3">
      <c r="A2" s="1" t="s">
        <v>93</v>
      </c>
    </row>
    <row r="4" spans="1:10" x14ac:dyDescent="0.3">
      <c r="A4" s="1" t="s">
        <v>64</v>
      </c>
      <c r="J4" s="9"/>
    </row>
    <row r="5" spans="1:10" x14ac:dyDescent="0.3">
      <c r="A5" t="s">
        <v>2</v>
      </c>
      <c r="H5" s="65"/>
      <c r="I5" s="65"/>
      <c r="J5" s="93"/>
    </row>
    <row r="6" spans="1:10" x14ac:dyDescent="0.3">
      <c r="A6" t="s">
        <v>3</v>
      </c>
      <c r="H6" s="65"/>
      <c r="I6" s="65"/>
      <c r="J6" s="93"/>
    </row>
    <row r="7" spans="1:10" x14ac:dyDescent="0.3">
      <c r="A7" t="s">
        <v>4</v>
      </c>
      <c r="H7" s="65"/>
      <c r="I7" s="65"/>
      <c r="J7" s="93"/>
    </row>
    <row r="8" spans="1:10" x14ac:dyDescent="0.3">
      <c r="A8" t="s">
        <v>5</v>
      </c>
      <c r="D8" s="15"/>
      <c r="E8" s="15"/>
      <c r="H8" s="65"/>
      <c r="I8" s="58"/>
    </row>
    <row r="9" spans="1:10" x14ac:dyDescent="0.3">
      <c r="D9" s="15"/>
      <c r="E9" s="15"/>
      <c r="G9" s="11"/>
      <c r="H9" s="65"/>
      <c r="I9" s="58"/>
    </row>
    <row r="10" spans="1:10" x14ac:dyDescent="0.3">
      <c r="D10" s="15"/>
      <c r="E10" s="15"/>
      <c r="G10" s="11"/>
      <c r="H10" s="65"/>
      <c r="I10" s="58"/>
    </row>
    <row r="11" spans="1:10" x14ac:dyDescent="0.3">
      <c r="A11" s="1" t="s">
        <v>599</v>
      </c>
      <c r="B11" t="s">
        <v>600</v>
      </c>
      <c r="C11">
        <v>2</v>
      </c>
      <c r="D11" s="15"/>
      <c r="E11" s="15"/>
      <c r="G11" s="11"/>
      <c r="H11" s="65"/>
      <c r="I11" s="58"/>
    </row>
    <row r="12" spans="1:10" x14ac:dyDescent="0.3">
      <c r="B12" s="94" t="s">
        <v>598</v>
      </c>
      <c r="C12" s="94" t="s">
        <v>60</v>
      </c>
      <c r="D12" s="15"/>
      <c r="E12" s="15"/>
      <c r="G12" s="11"/>
      <c r="H12" s="65"/>
      <c r="I12" s="58"/>
    </row>
    <row r="13" spans="1:10" x14ac:dyDescent="0.3">
      <c r="A13" s="2" t="s">
        <v>44</v>
      </c>
      <c r="B13" s="66">
        <v>21.9</v>
      </c>
      <c r="C13" s="95" t="s">
        <v>62</v>
      </c>
      <c r="D13" s="15"/>
      <c r="E13" s="15"/>
      <c r="G13" s="11"/>
      <c r="H13" s="65"/>
      <c r="I13" s="58"/>
    </row>
    <row r="14" spans="1:10" x14ac:dyDescent="0.3">
      <c r="A14" s="2" t="s">
        <v>595</v>
      </c>
      <c r="B14" s="66">
        <v>4.7</v>
      </c>
      <c r="C14" s="66">
        <f>+B14*$C$1</f>
        <v>0</v>
      </c>
      <c r="D14" s="15"/>
      <c r="E14" s="15"/>
      <c r="G14" s="11"/>
      <c r="H14" s="65"/>
      <c r="I14" s="58"/>
    </row>
    <row r="15" spans="1:10" x14ac:dyDescent="0.3">
      <c r="A15" s="2" t="s">
        <v>596</v>
      </c>
      <c r="B15" s="66">
        <v>3.2</v>
      </c>
      <c r="C15" s="66">
        <f t="shared" ref="C15:C18" si="0">+B15*$C$1</f>
        <v>0</v>
      </c>
      <c r="D15" s="15"/>
      <c r="E15" s="15"/>
      <c r="G15" s="11"/>
      <c r="H15" s="65"/>
      <c r="I15" s="58"/>
    </row>
    <row r="16" spans="1:10" x14ac:dyDescent="0.3">
      <c r="A16" s="2" t="s">
        <v>597</v>
      </c>
      <c r="B16" s="66">
        <v>3.2</v>
      </c>
      <c r="C16" s="66">
        <f t="shared" si="0"/>
        <v>0</v>
      </c>
      <c r="D16" s="15"/>
      <c r="E16" s="15"/>
      <c r="G16" s="11"/>
      <c r="H16" s="65"/>
      <c r="I16" s="58"/>
    </row>
    <row r="17" spans="1:9" x14ac:dyDescent="0.3">
      <c r="A17" s="2" t="s">
        <v>601</v>
      </c>
      <c r="B17" s="66">
        <v>3.1</v>
      </c>
      <c r="C17" s="66">
        <f t="shared" si="0"/>
        <v>0</v>
      </c>
      <c r="D17" s="15"/>
      <c r="E17" s="15"/>
      <c r="G17" s="11"/>
      <c r="H17" s="65"/>
      <c r="I17" s="58"/>
    </row>
    <row r="18" spans="1:9" x14ac:dyDescent="0.3">
      <c r="A18" s="2" t="s">
        <v>602</v>
      </c>
      <c r="B18" s="66">
        <v>1.5</v>
      </c>
      <c r="C18" s="66">
        <f t="shared" si="0"/>
        <v>0</v>
      </c>
      <c r="D18" s="15"/>
      <c r="E18" s="15"/>
      <c r="G18" s="11"/>
      <c r="H18" s="65"/>
      <c r="I18" s="58"/>
    </row>
    <row r="19" spans="1:9" x14ac:dyDescent="0.3">
      <c r="D19" s="15"/>
      <c r="E19" s="15"/>
      <c r="G19" s="11"/>
      <c r="H19" s="65"/>
      <c r="I19" s="58"/>
    </row>
    <row r="20" spans="1:9" x14ac:dyDescent="0.3">
      <c r="A20" s="1" t="s">
        <v>603</v>
      </c>
      <c r="D20" s="15"/>
      <c r="E20" s="15"/>
      <c r="G20" s="11"/>
      <c r="H20" s="65"/>
      <c r="I20" s="58"/>
    </row>
    <row r="21" spans="1:9" x14ac:dyDescent="0.3">
      <c r="B21" s="94" t="s">
        <v>598</v>
      </c>
      <c r="C21" s="94" t="s">
        <v>60</v>
      </c>
      <c r="D21" s="15"/>
      <c r="E21" s="15"/>
      <c r="G21" s="11"/>
      <c r="H21" s="65"/>
      <c r="I21" s="58"/>
    </row>
    <row r="22" spans="1:9" x14ac:dyDescent="0.3">
      <c r="A22" s="2" t="s">
        <v>44</v>
      </c>
      <c r="B22" s="66">
        <f>+B13*2.2</f>
        <v>48.18</v>
      </c>
      <c r="C22" s="96" t="s">
        <v>62</v>
      </c>
      <c r="D22" s="15"/>
      <c r="E22" s="15"/>
      <c r="G22" s="11"/>
      <c r="H22" s="65"/>
      <c r="I22" s="58"/>
    </row>
    <row r="23" spans="1:9" x14ac:dyDescent="0.3">
      <c r="A23" s="2" t="s">
        <v>595</v>
      </c>
      <c r="B23" s="66">
        <f t="shared" ref="B23:C27" si="1">+B14*2.2</f>
        <v>10.340000000000002</v>
      </c>
      <c r="C23" s="66">
        <f t="shared" si="1"/>
        <v>0</v>
      </c>
      <c r="D23" s="15"/>
      <c r="E23" s="15"/>
      <c r="H23" s="65"/>
      <c r="I23" s="65"/>
    </row>
    <row r="24" spans="1:9" x14ac:dyDescent="0.3">
      <c r="A24" s="2" t="s">
        <v>596</v>
      </c>
      <c r="B24" s="66">
        <f t="shared" si="1"/>
        <v>7.0400000000000009</v>
      </c>
      <c r="C24" s="66">
        <f t="shared" si="1"/>
        <v>0</v>
      </c>
      <c r="D24" s="15"/>
      <c r="E24" s="15"/>
    </row>
    <row r="25" spans="1:9" x14ac:dyDescent="0.3">
      <c r="A25" s="2" t="s">
        <v>597</v>
      </c>
      <c r="B25" s="66">
        <f t="shared" si="1"/>
        <v>7.0400000000000009</v>
      </c>
      <c r="C25" s="66">
        <f t="shared" si="1"/>
        <v>0</v>
      </c>
      <c r="D25" s="15"/>
      <c r="E25" s="15"/>
    </row>
    <row r="26" spans="1:9" x14ac:dyDescent="0.3">
      <c r="A26" s="2" t="s">
        <v>601</v>
      </c>
      <c r="B26" s="66">
        <f t="shared" si="1"/>
        <v>6.8200000000000012</v>
      </c>
      <c r="C26" s="66">
        <f t="shared" si="1"/>
        <v>0</v>
      </c>
      <c r="D26" s="15"/>
      <c r="E26" s="15"/>
    </row>
    <row r="27" spans="1:9" x14ac:dyDescent="0.3">
      <c r="A27" s="2" t="s">
        <v>602</v>
      </c>
      <c r="B27" s="66">
        <f t="shared" si="1"/>
        <v>3.3000000000000003</v>
      </c>
      <c r="C27" s="66">
        <f t="shared" si="1"/>
        <v>0</v>
      </c>
      <c r="D27" s="15"/>
      <c r="E27" s="15"/>
    </row>
    <row r="28" spans="1:9" x14ac:dyDescent="0.3">
      <c r="D28" s="15"/>
      <c r="E28" s="15"/>
    </row>
    <row r="29" spans="1:9" x14ac:dyDescent="0.3">
      <c r="A29" t="s">
        <v>105</v>
      </c>
      <c r="B29" s="65"/>
      <c r="C29" s="93"/>
      <c r="D29" s="15"/>
      <c r="E29" s="15"/>
    </row>
    <row r="30" spans="1:9" ht="15.75" customHeight="1" x14ac:dyDescent="0.3">
      <c r="A30" s="100" t="s">
        <v>604</v>
      </c>
      <c r="B30" s="101"/>
      <c r="C30" s="101"/>
      <c r="D30" s="15"/>
      <c r="E30" s="15"/>
    </row>
    <row r="31" spans="1:9" x14ac:dyDescent="0.3">
      <c r="A31" s="101"/>
      <c r="B31" s="101"/>
      <c r="C31" s="101"/>
      <c r="D31" s="15"/>
      <c r="E31" s="15"/>
    </row>
    <row r="32" spans="1:9" ht="66" customHeight="1" x14ac:dyDescent="0.3">
      <c r="A32" s="101"/>
      <c r="B32" s="101"/>
      <c r="C32" s="101"/>
      <c r="D32" s="15"/>
      <c r="E32" s="15"/>
    </row>
    <row r="33" spans="1:6" x14ac:dyDescent="0.3">
      <c r="D33" s="15"/>
      <c r="E33" s="15"/>
    </row>
    <row r="34" spans="1:6" x14ac:dyDescent="0.3">
      <c r="C34" s="10"/>
      <c r="D34" s="10"/>
      <c r="E34" s="10"/>
      <c r="F34" s="10"/>
    </row>
    <row r="35" spans="1:6" x14ac:dyDescent="0.3">
      <c r="A35" s="1" t="s">
        <v>81</v>
      </c>
      <c r="C35" s="10"/>
      <c r="D35" s="10"/>
      <c r="E35" s="10"/>
      <c r="F35" s="10"/>
    </row>
    <row r="37" spans="1:6" x14ac:dyDescent="0.3">
      <c r="A37" s="19" t="s">
        <v>65</v>
      </c>
    </row>
    <row r="38" spans="1:6" x14ac:dyDescent="0.3">
      <c r="A38" s="19" t="s">
        <v>66</v>
      </c>
    </row>
    <row r="39" spans="1:6" x14ac:dyDescent="0.3">
      <c r="A39" s="19" t="s">
        <v>67</v>
      </c>
    </row>
    <row r="40" spans="1:6" x14ac:dyDescent="0.3">
      <c r="A40" s="19" t="s">
        <v>68</v>
      </c>
    </row>
    <row r="41" spans="1:6" x14ac:dyDescent="0.3">
      <c r="A41" s="19" t="s">
        <v>69</v>
      </c>
    </row>
    <row r="42" spans="1:6" x14ac:dyDescent="0.3">
      <c r="A42" s="19" t="s">
        <v>70</v>
      </c>
    </row>
    <row r="43" spans="1:6" x14ac:dyDescent="0.3">
      <c r="A43" s="19" t="s">
        <v>71</v>
      </c>
    </row>
    <row r="44" spans="1:6" x14ac:dyDescent="0.3">
      <c r="A44" s="19" t="s">
        <v>72</v>
      </c>
    </row>
    <row r="45" spans="1:6" x14ac:dyDescent="0.3">
      <c r="A45" s="19" t="s">
        <v>73</v>
      </c>
    </row>
    <row r="46" spans="1:6" x14ac:dyDescent="0.3">
      <c r="A46" s="19" t="s">
        <v>74</v>
      </c>
    </row>
    <row r="47" spans="1:6" x14ac:dyDescent="0.3">
      <c r="A47" s="19" t="s">
        <v>75</v>
      </c>
    </row>
    <row r="48" spans="1:6" x14ac:dyDescent="0.3">
      <c r="A48" s="19" t="s">
        <v>76</v>
      </c>
    </row>
    <row r="49" spans="1:1" x14ac:dyDescent="0.3">
      <c r="A49" s="19" t="s">
        <v>77</v>
      </c>
    </row>
    <row r="50" spans="1:1" x14ac:dyDescent="0.3">
      <c r="A50" s="13"/>
    </row>
    <row r="52" spans="1:1" x14ac:dyDescent="0.3">
      <c r="A52" s="19" t="s">
        <v>83</v>
      </c>
    </row>
    <row r="53" spans="1:1" x14ac:dyDescent="0.3">
      <c r="A53" t="s">
        <v>55</v>
      </c>
    </row>
  </sheetData>
  <mergeCells count="1">
    <mergeCell ref="A30:C3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workbookViewId="0">
      <selection activeCell="A5" sqref="A5"/>
    </sheetView>
  </sheetViews>
  <sheetFormatPr defaultRowHeight="15.6" x14ac:dyDescent="0.3"/>
  <cols>
    <col min="1" max="1" width="45.3984375" customWidth="1"/>
    <col min="3" max="3" width="9.8984375" customWidth="1"/>
    <col min="7" max="7" width="10.3984375" customWidth="1"/>
  </cols>
  <sheetData>
    <row r="1" spans="1:8" x14ac:dyDescent="0.3">
      <c r="A1" s="1" t="s">
        <v>52</v>
      </c>
    </row>
    <row r="2" spans="1:8" x14ac:dyDescent="0.3">
      <c r="A2" s="1" t="s">
        <v>93</v>
      </c>
    </row>
    <row r="3" spans="1:8" x14ac:dyDescent="0.3">
      <c r="C3" s="9"/>
      <c r="D3" s="9"/>
    </row>
    <row r="4" spans="1:8" x14ac:dyDescent="0.3">
      <c r="A4" s="1" t="s">
        <v>64</v>
      </c>
    </row>
    <row r="5" spans="1:8" x14ac:dyDescent="0.3">
      <c r="A5" t="s">
        <v>53</v>
      </c>
    </row>
    <row r="6" spans="1:8" x14ac:dyDescent="0.3">
      <c r="A6" t="s">
        <v>3</v>
      </c>
    </row>
    <row r="7" spans="1:8" x14ac:dyDescent="0.3">
      <c r="A7" t="s">
        <v>4</v>
      </c>
    </row>
    <row r="8" spans="1:8" x14ac:dyDescent="0.3">
      <c r="A8" t="s">
        <v>5</v>
      </c>
    </row>
    <row r="9" spans="1:8" x14ac:dyDescent="0.3">
      <c r="A9" t="s">
        <v>0</v>
      </c>
    </row>
    <row r="10" spans="1:8" x14ac:dyDescent="0.3">
      <c r="A10" t="s">
        <v>54</v>
      </c>
    </row>
    <row r="12" spans="1:8" x14ac:dyDescent="0.3">
      <c r="B12" s="114" t="s">
        <v>56</v>
      </c>
      <c r="C12" s="115"/>
      <c r="D12" s="115"/>
      <c r="F12" s="114" t="s">
        <v>24</v>
      </c>
      <c r="G12" s="115"/>
      <c r="H12" s="115"/>
    </row>
    <row r="13" spans="1:8" ht="16.2" thickBot="1" x14ac:dyDescent="0.35">
      <c r="A13" s="1" t="s">
        <v>56</v>
      </c>
      <c r="B13" s="114" t="s">
        <v>59</v>
      </c>
      <c r="C13" s="114"/>
      <c r="D13" s="116"/>
      <c r="F13" s="114" t="s">
        <v>59</v>
      </c>
      <c r="G13" s="114"/>
      <c r="H13" s="116"/>
    </row>
    <row r="14" spans="1:8" ht="15.75" customHeight="1" x14ac:dyDescent="0.3">
      <c r="A14" s="102" t="s">
        <v>82</v>
      </c>
      <c r="B14" s="24"/>
      <c r="C14" s="104" t="s">
        <v>61</v>
      </c>
      <c r="D14" s="25"/>
      <c r="F14" s="28"/>
      <c r="G14" s="106" t="s">
        <v>61</v>
      </c>
      <c r="H14" s="25"/>
    </row>
    <row r="15" spans="1:8" ht="16.2" thickBot="1" x14ac:dyDescent="0.35">
      <c r="A15" s="103"/>
      <c r="B15" s="26" t="s">
        <v>43</v>
      </c>
      <c r="C15" s="105"/>
      <c r="D15" s="27" t="s">
        <v>42</v>
      </c>
      <c r="F15" s="29" t="s">
        <v>43</v>
      </c>
      <c r="G15" s="107"/>
      <c r="H15" s="27" t="s">
        <v>42</v>
      </c>
    </row>
    <row r="16" spans="1:8" x14ac:dyDescent="0.3">
      <c r="A16" s="28" t="s">
        <v>45</v>
      </c>
      <c r="B16" s="30" t="s">
        <v>62</v>
      </c>
      <c r="C16" s="30" t="s">
        <v>62</v>
      </c>
      <c r="D16" s="31" t="s">
        <v>62</v>
      </c>
      <c r="E16" s="10"/>
      <c r="F16" s="38">
        <v>25932.7</v>
      </c>
      <c r="G16" s="39">
        <v>50966</v>
      </c>
      <c r="H16" s="40">
        <v>70003.3</v>
      </c>
    </row>
    <row r="17" spans="1:8" x14ac:dyDescent="0.3">
      <c r="A17" s="32" t="s">
        <v>57</v>
      </c>
      <c r="B17" s="16">
        <v>365.16999999999996</v>
      </c>
      <c r="C17" s="16">
        <v>469.78499999999997</v>
      </c>
      <c r="D17" s="33">
        <v>761.33499999999992</v>
      </c>
      <c r="E17" s="10"/>
      <c r="F17" s="41">
        <v>5396.4000000000005</v>
      </c>
      <c r="G17" s="17">
        <v>8245</v>
      </c>
      <c r="H17" s="34">
        <v>12591.6</v>
      </c>
    </row>
    <row r="18" spans="1:8" x14ac:dyDescent="0.3">
      <c r="A18" s="32" t="s">
        <v>46</v>
      </c>
      <c r="B18" s="16">
        <v>417.15</v>
      </c>
      <c r="C18" s="16">
        <v>626.37999999999988</v>
      </c>
      <c r="D18" s="33">
        <v>981.38499999999988</v>
      </c>
      <c r="E18" s="10"/>
      <c r="F18" s="41">
        <v>9893.4</v>
      </c>
      <c r="G18" s="17">
        <v>24283.8</v>
      </c>
      <c r="H18" s="34">
        <v>41372.400000000001</v>
      </c>
    </row>
    <row r="19" spans="1:8" x14ac:dyDescent="0.3">
      <c r="A19" s="32" t="s">
        <v>47</v>
      </c>
      <c r="B19" s="16">
        <v>154.88</v>
      </c>
      <c r="C19" s="16">
        <v>249.20499999999998</v>
      </c>
      <c r="D19" s="33">
        <v>348.67499999999995</v>
      </c>
      <c r="E19" s="10"/>
      <c r="F19" s="41">
        <v>4796.8</v>
      </c>
      <c r="G19" s="17">
        <v>10942.699999999999</v>
      </c>
      <c r="H19" s="34">
        <v>20386.399999999998</v>
      </c>
    </row>
    <row r="20" spans="1:8" x14ac:dyDescent="0.3">
      <c r="A20" s="32" t="s">
        <v>48</v>
      </c>
      <c r="B20" s="16">
        <v>392.61</v>
      </c>
      <c r="C20" s="16">
        <v>553.81999999999994</v>
      </c>
      <c r="D20" s="33">
        <v>618.99</v>
      </c>
      <c r="E20" s="10"/>
      <c r="F20" s="41">
        <v>6295.8</v>
      </c>
      <c r="G20" s="17">
        <v>11992</v>
      </c>
      <c r="H20" s="34">
        <v>19936.7</v>
      </c>
    </row>
    <row r="21" spans="1:8" x14ac:dyDescent="0.3">
      <c r="A21" s="32" t="s">
        <v>58</v>
      </c>
      <c r="B21" s="16">
        <v>306.86</v>
      </c>
      <c r="C21" s="16">
        <v>471.5</v>
      </c>
      <c r="D21" s="33">
        <v>773.33999999999992</v>
      </c>
      <c r="E21" s="10"/>
      <c r="F21" s="41">
        <v>3147.9</v>
      </c>
      <c r="G21" s="17">
        <v>5246.5</v>
      </c>
      <c r="H21" s="34">
        <v>8094.6</v>
      </c>
    </row>
    <row r="22" spans="1:8" x14ac:dyDescent="0.3">
      <c r="A22" s="32" t="s">
        <v>49</v>
      </c>
      <c r="B22" s="16">
        <v>163.45499999999998</v>
      </c>
      <c r="C22" s="16">
        <v>358.96499999999997</v>
      </c>
      <c r="D22" s="33">
        <v>616.21499999999992</v>
      </c>
      <c r="E22" s="14"/>
      <c r="F22" s="41">
        <v>7644.9</v>
      </c>
      <c r="G22" s="17">
        <v>13640.9</v>
      </c>
      <c r="H22" s="34">
        <v>30279.8</v>
      </c>
    </row>
    <row r="23" spans="1:8" x14ac:dyDescent="0.3">
      <c r="A23" s="32" t="s">
        <v>50</v>
      </c>
      <c r="B23" s="17">
        <v>18.864999999999998</v>
      </c>
      <c r="C23" s="17">
        <v>156.065</v>
      </c>
      <c r="D23" s="34">
        <v>44.589999999999996</v>
      </c>
      <c r="E23" s="10"/>
      <c r="F23" s="41">
        <v>150</v>
      </c>
      <c r="G23" s="17">
        <v>600</v>
      </c>
      <c r="H23" s="34">
        <v>2098.6</v>
      </c>
    </row>
    <row r="24" spans="1:8" ht="16.2" thickBot="1" x14ac:dyDescent="0.35">
      <c r="A24" s="35" t="s">
        <v>51</v>
      </c>
      <c r="B24" s="36" t="s">
        <v>62</v>
      </c>
      <c r="C24" s="36" t="s">
        <v>62</v>
      </c>
      <c r="D24" s="37" t="s">
        <v>62</v>
      </c>
      <c r="E24" s="10"/>
      <c r="F24" s="41">
        <v>23984</v>
      </c>
      <c r="G24" s="42">
        <v>53514.3</v>
      </c>
      <c r="H24" s="43">
        <v>84243.8</v>
      </c>
    </row>
    <row r="25" spans="1:8" x14ac:dyDescent="0.3">
      <c r="G25" s="10"/>
    </row>
    <row r="26" spans="1:8" x14ac:dyDescent="0.3">
      <c r="G26" s="10"/>
    </row>
    <row r="27" spans="1:8" x14ac:dyDescent="0.3">
      <c r="B27" s="114" t="s">
        <v>56</v>
      </c>
      <c r="C27" s="115"/>
      <c r="D27" s="115"/>
      <c r="F27" s="114" t="s">
        <v>24</v>
      </c>
      <c r="G27" s="115"/>
      <c r="H27" s="115"/>
    </row>
    <row r="28" spans="1:8" ht="16.2" thickBot="1" x14ac:dyDescent="0.35">
      <c r="A28" s="1"/>
      <c r="B28" s="108" t="s">
        <v>84</v>
      </c>
      <c r="C28" s="108"/>
      <c r="D28" s="108"/>
      <c r="F28" s="108" t="s">
        <v>84</v>
      </c>
      <c r="G28" s="108"/>
      <c r="H28" s="108"/>
    </row>
    <row r="29" spans="1:8" ht="15.75" customHeight="1" x14ac:dyDescent="0.3">
      <c r="A29" s="102" t="s">
        <v>82</v>
      </c>
      <c r="B29" s="109" t="s">
        <v>43</v>
      </c>
      <c r="C29" s="104" t="s">
        <v>61</v>
      </c>
      <c r="D29" s="111" t="s">
        <v>42</v>
      </c>
      <c r="F29" s="113" t="s">
        <v>43</v>
      </c>
      <c r="G29" s="104" t="s">
        <v>61</v>
      </c>
      <c r="H29" s="111" t="s">
        <v>42</v>
      </c>
    </row>
    <row r="30" spans="1:8" ht="16.2" thickBot="1" x14ac:dyDescent="0.35">
      <c r="A30" s="103"/>
      <c r="B30" s="110"/>
      <c r="C30" s="105"/>
      <c r="D30" s="112"/>
      <c r="F30" s="103"/>
      <c r="G30" s="105"/>
      <c r="H30" s="112"/>
    </row>
    <row r="31" spans="1:8" x14ac:dyDescent="0.3">
      <c r="A31" s="28" t="s">
        <v>45</v>
      </c>
      <c r="B31" s="30" t="s">
        <v>62</v>
      </c>
      <c r="C31" s="30" t="s">
        <v>62</v>
      </c>
      <c r="D31" s="30" t="s">
        <v>62</v>
      </c>
      <c r="F31" s="41">
        <f>+F16*0.45</f>
        <v>11669.715</v>
      </c>
      <c r="G31" s="41">
        <f t="shared" ref="G31:H31" si="0">+G16*0.45</f>
        <v>22934.7</v>
      </c>
      <c r="H31" s="41">
        <f t="shared" si="0"/>
        <v>31501.485000000001</v>
      </c>
    </row>
    <row r="32" spans="1:8" x14ac:dyDescent="0.3">
      <c r="A32" s="32" t="s">
        <v>57</v>
      </c>
      <c r="B32" s="17">
        <f>+B17*0.45</f>
        <v>164.32649999999998</v>
      </c>
      <c r="C32" s="17">
        <f t="shared" ref="C32:D32" si="1">+C17*0.45</f>
        <v>211.40324999999999</v>
      </c>
      <c r="D32" s="17">
        <f t="shared" si="1"/>
        <v>342.60074999999995</v>
      </c>
      <c r="F32" s="41">
        <f t="shared" ref="F32:H32" si="2">+F17*0.45</f>
        <v>2428.38</v>
      </c>
      <c r="G32" s="41">
        <f t="shared" si="2"/>
        <v>3710.25</v>
      </c>
      <c r="H32" s="41">
        <f t="shared" si="2"/>
        <v>5666.22</v>
      </c>
    </row>
    <row r="33" spans="1:8" x14ac:dyDescent="0.3">
      <c r="A33" s="32" t="s">
        <v>46</v>
      </c>
      <c r="B33" s="17">
        <f t="shared" ref="B33:D33" si="3">+B18*0.45</f>
        <v>187.7175</v>
      </c>
      <c r="C33" s="17">
        <f t="shared" si="3"/>
        <v>281.87099999999998</v>
      </c>
      <c r="D33" s="17">
        <f t="shared" si="3"/>
        <v>441.62324999999993</v>
      </c>
      <c r="F33" s="41">
        <f t="shared" ref="F33:H33" si="4">+F18*0.45</f>
        <v>4452.03</v>
      </c>
      <c r="G33" s="41">
        <f t="shared" si="4"/>
        <v>10927.71</v>
      </c>
      <c r="H33" s="41">
        <f t="shared" si="4"/>
        <v>18617.580000000002</v>
      </c>
    </row>
    <row r="34" spans="1:8" x14ac:dyDescent="0.3">
      <c r="A34" s="32" t="s">
        <v>47</v>
      </c>
      <c r="B34" s="17">
        <f t="shared" ref="B34:D34" si="5">+B19*0.45</f>
        <v>69.695999999999998</v>
      </c>
      <c r="C34" s="17">
        <f t="shared" si="5"/>
        <v>112.14224999999999</v>
      </c>
      <c r="D34" s="17">
        <f t="shared" si="5"/>
        <v>156.90374999999997</v>
      </c>
      <c r="F34" s="41">
        <f t="shared" ref="F34:H34" si="6">+F19*0.45</f>
        <v>2158.56</v>
      </c>
      <c r="G34" s="41">
        <f t="shared" si="6"/>
        <v>4924.2149999999992</v>
      </c>
      <c r="H34" s="41">
        <f t="shared" si="6"/>
        <v>9173.8799999999992</v>
      </c>
    </row>
    <row r="35" spans="1:8" x14ac:dyDescent="0.3">
      <c r="A35" s="32" t="s">
        <v>48</v>
      </c>
      <c r="B35" s="17">
        <f t="shared" ref="B35:D35" si="7">+B20*0.45</f>
        <v>176.67450000000002</v>
      </c>
      <c r="C35" s="17">
        <f t="shared" si="7"/>
        <v>249.21899999999997</v>
      </c>
      <c r="D35" s="17">
        <f t="shared" si="7"/>
        <v>278.5455</v>
      </c>
      <c r="F35" s="41">
        <f t="shared" ref="F35:H35" si="8">+F20*0.45</f>
        <v>2833.11</v>
      </c>
      <c r="G35" s="41">
        <f t="shared" si="8"/>
        <v>5396.4000000000005</v>
      </c>
      <c r="H35" s="41">
        <f t="shared" si="8"/>
        <v>8971.5150000000012</v>
      </c>
    </row>
    <row r="36" spans="1:8" x14ac:dyDescent="0.3">
      <c r="A36" s="32" t="s">
        <v>58</v>
      </c>
      <c r="B36" s="17">
        <f t="shared" ref="B36:D36" si="9">+B21*0.45</f>
        <v>138.08700000000002</v>
      </c>
      <c r="C36" s="17">
        <f t="shared" si="9"/>
        <v>212.17500000000001</v>
      </c>
      <c r="D36" s="17">
        <f t="shared" si="9"/>
        <v>348.00299999999999</v>
      </c>
      <c r="F36" s="41">
        <f t="shared" ref="F36:H36" si="10">+F21*0.45</f>
        <v>1416.5550000000001</v>
      </c>
      <c r="G36" s="41">
        <f t="shared" si="10"/>
        <v>2360.9250000000002</v>
      </c>
      <c r="H36" s="41">
        <f t="shared" si="10"/>
        <v>3642.57</v>
      </c>
    </row>
    <row r="37" spans="1:8" x14ac:dyDescent="0.3">
      <c r="A37" s="32" t="s">
        <v>49</v>
      </c>
      <c r="B37" s="17">
        <f t="shared" ref="B37:D37" si="11">+B22*0.45</f>
        <v>73.554749999999999</v>
      </c>
      <c r="C37" s="17">
        <f t="shared" si="11"/>
        <v>161.53424999999999</v>
      </c>
      <c r="D37" s="17">
        <f t="shared" si="11"/>
        <v>277.29674999999997</v>
      </c>
      <c r="E37" s="10"/>
      <c r="F37" s="41">
        <f t="shared" ref="F37:H37" si="12">+F22*0.45</f>
        <v>3440.2049999999999</v>
      </c>
      <c r="G37" s="41">
        <f t="shared" si="12"/>
        <v>6138.4049999999997</v>
      </c>
      <c r="H37" s="41">
        <f t="shared" si="12"/>
        <v>13625.91</v>
      </c>
    </row>
    <row r="38" spans="1:8" x14ac:dyDescent="0.3">
      <c r="A38" s="32" t="s">
        <v>50</v>
      </c>
      <c r="B38" s="17">
        <f t="shared" ref="B38:D38" si="13">+B23*0.45</f>
        <v>8.4892500000000002</v>
      </c>
      <c r="C38" s="17">
        <f t="shared" si="13"/>
        <v>70.229250000000008</v>
      </c>
      <c r="D38" s="17">
        <f t="shared" si="13"/>
        <v>20.0655</v>
      </c>
      <c r="E38" s="10"/>
      <c r="F38" s="41">
        <f t="shared" ref="F38:H38" si="14">+F23*0.45</f>
        <v>67.5</v>
      </c>
      <c r="G38" s="41">
        <f t="shared" si="14"/>
        <v>270</v>
      </c>
      <c r="H38" s="41">
        <f t="shared" si="14"/>
        <v>944.37</v>
      </c>
    </row>
    <row r="39" spans="1:8" ht="16.2" thickBot="1" x14ac:dyDescent="0.35">
      <c r="A39" s="35" t="s">
        <v>51</v>
      </c>
      <c r="B39" s="36" t="s">
        <v>62</v>
      </c>
      <c r="C39" s="36" t="s">
        <v>62</v>
      </c>
      <c r="D39" s="37" t="s">
        <v>62</v>
      </c>
      <c r="E39" s="10"/>
      <c r="F39" s="41">
        <f t="shared" ref="F39:H39" si="15">+F24*0.45</f>
        <v>10792.800000000001</v>
      </c>
      <c r="G39" s="41">
        <f t="shared" si="15"/>
        <v>24081.435000000001</v>
      </c>
      <c r="H39" s="41">
        <f t="shared" si="15"/>
        <v>37909.71</v>
      </c>
    </row>
    <row r="40" spans="1:8" x14ac:dyDescent="0.3">
      <c r="A40" s="11"/>
      <c r="B40" s="54"/>
      <c r="C40" s="54"/>
      <c r="D40" s="54"/>
      <c r="E40" s="10"/>
      <c r="F40" s="55"/>
      <c r="G40" s="55"/>
      <c r="H40" s="55"/>
    </row>
    <row r="41" spans="1:8" x14ac:dyDescent="0.3">
      <c r="A41" t="s">
        <v>399</v>
      </c>
      <c r="B41" s="54"/>
      <c r="C41" s="54"/>
      <c r="D41" s="54"/>
      <c r="E41" s="10"/>
      <c r="F41" s="55"/>
      <c r="G41" s="55"/>
      <c r="H41" s="55"/>
    </row>
    <row r="42" spans="1:8" x14ac:dyDescent="0.3">
      <c r="B42" s="54"/>
      <c r="C42" s="54"/>
      <c r="D42" s="54"/>
      <c r="E42" s="10"/>
      <c r="F42" s="55"/>
      <c r="G42" s="55"/>
      <c r="H42" s="55"/>
    </row>
    <row r="43" spans="1:8" x14ac:dyDescent="0.3">
      <c r="A43" s="56"/>
      <c r="B43" s="54"/>
      <c r="C43" s="54"/>
      <c r="D43" s="54"/>
      <c r="E43" s="10"/>
      <c r="F43" s="55"/>
      <c r="G43" s="55"/>
      <c r="H43" s="55"/>
    </row>
    <row r="44" spans="1:8" x14ac:dyDescent="0.3">
      <c r="A44" s="19" t="s">
        <v>92</v>
      </c>
    </row>
    <row r="45" spans="1:8" x14ac:dyDescent="0.3">
      <c r="A45" t="s">
        <v>55</v>
      </c>
    </row>
    <row r="47" spans="1:8" x14ac:dyDescent="0.3">
      <c r="A47" s="1" t="s">
        <v>78</v>
      </c>
    </row>
    <row r="48" spans="1:8" x14ac:dyDescent="0.3">
      <c r="A48" t="s">
        <v>79</v>
      </c>
    </row>
    <row r="49" spans="1:7" x14ac:dyDescent="0.3">
      <c r="A49" t="s">
        <v>80</v>
      </c>
    </row>
    <row r="50" spans="1:7" x14ac:dyDescent="0.3">
      <c r="A50" t="s">
        <v>103</v>
      </c>
    </row>
    <row r="51" spans="1:7" x14ac:dyDescent="0.3">
      <c r="A51" t="s">
        <v>100</v>
      </c>
    </row>
    <row r="52" spans="1:7" x14ac:dyDescent="0.3">
      <c r="A52" t="s">
        <v>102</v>
      </c>
    </row>
    <row r="53" spans="1:7" x14ac:dyDescent="0.3">
      <c r="A53" t="s">
        <v>101</v>
      </c>
    </row>
    <row r="56" spans="1:7" ht="31.5" customHeight="1" x14ac:dyDescent="0.3">
      <c r="A56" s="46" t="s">
        <v>94</v>
      </c>
      <c r="B56" s="22" t="s">
        <v>97</v>
      </c>
      <c r="C56" s="22" t="s">
        <v>98</v>
      </c>
    </row>
    <row r="57" spans="1:7" x14ac:dyDescent="0.3">
      <c r="A57" s="18" t="s">
        <v>95</v>
      </c>
      <c r="B57" s="44">
        <v>15.37</v>
      </c>
      <c r="C57" s="45">
        <f>+B57*0.45</f>
        <v>6.9165000000000001</v>
      </c>
    </row>
    <row r="58" spans="1:7" x14ac:dyDescent="0.3">
      <c r="A58" s="2" t="s">
        <v>96</v>
      </c>
      <c r="B58" s="45">
        <v>1.7</v>
      </c>
      <c r="C58" s="45">
        <f>+B58*0.45</f>
        <v>0.76500000000000001</v>
      </c>
    </row>
    <row r="59" spans="1:7" x14ac:dyDescent="0.3">
      <c r="A59" s="13" t="s">
        <v>99</v>
      </c>
    </row>
    <row r="60" spans="1:7" x14ac:dyDescent="0.3">
      <c r="A60" s="13"/>
    </row>
    <row r="62" spans="1:7" x14ac:dyDescent="0.3">
      <c r="A62" s="1" t="s">
        <v>81</v>
      </c>
    </row>
    <row r="63" spans="1:7" x14ac:dyDescent="0.3">
      <c r="E63" s="10"/>
      <c r="F63" s="10"/>
      <c r="G63" s="10"/>
    </row>
    <row r="64" spans="1:7" x14ac:dyDescent="0.3">
      <c r="A64" s="19" t="s">
        <v>85</v>
      </c>
      <c r="E64" s="10"/>
      <c r="F64" s="10"/>
      <c r="G64" s="10"/>
    </row>
    <row r="65" spans="1:7" x14ac:dyDescent="0.3">
      <c r="A65" s="19" t="s">
        <v>86</v>
      </c>
      <c r="E65" s="10"/>
      <c r="F65" s="10"/>
      <c r="G65" s="10"/>
    </row>
    <row r="66" spans="1:7" x14ac:dyDescent="0.3">
      <c r="A66" s="19" t="s">
        <v>87</v>
      </c>
      <c r="E66" s="10"/>
      <c r="F66" s="10"/>
      <c r="G66" s="10"/>
    </row>
    <row r="67" spans="1:7" x14ac:dyDescent="0.3">
      <c r="A67" s="19" t="s">
        <v>88</v>
      </c>
      <c r="E67" s="10"/>
      <c r="F67" s="10"/>
      <c r="G67" s="10"/>
    </row>
    <row r="68" spans="1:7" x14ac:dyDescent="0.3">
      <c r="A68" s="19" t="s">
        <v>89</v>
      </c>
      <c r="E68" s="10"/>
      <c r="F68" s="10"/>
      <c r="G68" s="10"/>
    </row>
    <row r="69" spans="1:7" x14ac:dyDescent="0.3">
      <c r="A69" s="19" t="s">
        <v>90</v>
      </c>
      <c r="E69" s="10"/>
      <c r="F69" s="10"/>
      <c r="G69" s="10"/>
    </row>
    <row r="70" spans="1:7" x14ac:dyDescent="0.3">
      <c r="A70" s="19" t="s">
        <v>91</v>
      </c>
      <c r="E70" s="10"/>
      <c r="F70" s="10"/>
      <c r="G70" s="10"/>
    </row>
    <row r="71" spans="1:7" x14ac:dyDescent="0.3">
      <c r="E71" s="10"/>
      <c r="F71" s="10"/>
      <c r="G71" s="10"/>
    </row>
    <row r="72" spans="1:7" x14ac:dyDescent="0.3">
      <c r="E72" s="10"/>
      <c r="F72" s="10"/>
      <c r="G72" s="10"/>
    </row>
    <row r="73" spans="1:7" x14ac:dyDescent="0.3">
      <c r="A73" s="13"/>
    </row>
  </sheetData>
  <mergeCells count="18">
    <mergeCell ref="H29:H30"/>
    <mergeCell ref="B12:D12"/>
    <mergeCell ref="F12:H12"/>
    <mergeCell ref="B27:D27"/>
    <mergeCell ref="F27:H27"/>
    <mergeCell ref="F28:H28"/>
    <mergeCell ref="F13:H13"/>
    <mergeCell ref="B13:D13"/>
    <mergeCell ref="A14:A15"/>
    <mergeCell ref="C14:C15"/>
    <mergeCell ref="G14:G15"/>
    <mergeCell ref="B28:D28"/>
    <mergeCell ref="A29:A30"/>
    <mergeCell ref="B29:B30"/>
    <mergeCell ref="C29:C30"/>
    <mergeCell ref="D29:D30"/>
    <mergeCell ref="F29:F30"/>
    <mergeCell ref="G29:G3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A2" sqref="A2"/>
    </sheetView>
  </sheetViews>
  <sheetFormatPr defaultRowHeight="15.6" x14ac:dyDescent="0.3"/>
  <cols>
    <col min="1" max="1" width="12.09765625" customWidth="1"/>
    <col min="2" max="2" width="11.59765625" customWidth="1"/>
    <col min="3" max="3" width="10.19921875" customWidth="1"/>
    <col min="4" max="4" width="11.8984375" customWidth="1"/>
    <col min="5" max="6" width="12.59765625" customWidth="1"/>
  </cols>
  <sheetData>
    <row r="1" spans="1:15" x14ac:dyDescent="0.3">
      <c r="A1" s="1" t="s">
        <v>475</v>
      </c>
      <c r="I1" s="1" t="s">
        <v>476</v>
      </c>
    </row>
    <row r="3" spans="1:15" x14ac:dyDescent="0.3">
      <c r="A3" t="s">
        <v>450</v>
      </c>
      <c r="I3" s="120" t="s">
        <v>477</v>
      </c>
      <c r="J3" s="120"/>
      <c r="K3" s="120"/>
      <c r="L3" s="120"/>
      <c r="M3" s="120"/>
      <c r="N3" s="120"/>
      <c r="O3" s="120"/>
    </row>
    <row r="4" spans="1:15" x14ac:dyDescent="0.3">
      <c r="A4" t="s">
        <v>473</v>
      </c>
      <c r="I4" s="120" t="s">
        <v>478</v>
      </c>
      <c r="J4" s="120"/>
      <c r="K4" s="120"/>
      <c r="L4" s="120"/>
      <c r="M4" s="120"/>
      <c r="N4" s="120"/>
      <c r="O4" s="120"/>
    </row>
    <row r="5" spans="1:15" x14ac:dyDescent="0.3">
      <c r="I5" t="s">
        <v>479</v>
      </c>
    </row>
    <row r="6" spans="1:15" x14ac:dyDescent="0.3">
      <c r="A6" t="s">
        <v>451</v>
      </c>
      <c r="B6" s="61">
        <v>2700</v>
      </c>
      <c r="I6" s="72"/>
    </row>
    <row r="7" spans="1:15" x14ac:dyDescent="0.3">
      <c r="A7" t="s">
        <v>452</v>
      </c>
      <c r="B7" s="61">
        <v>4900</v>
      </c>
      <c r="I7" t="s">
        <v>480</v>
      </c>
    </row>
    <row r="8" spans="1:15" x14ac:dyDescent="0.3">
      <c r="A8" t="s">
        <v>453</v>
      </c>
      <c r="B8" s="61">
        <v>7400</v>
      </c>
    </row>
    <row r="9" spans="1:15" x14ac:dyDescent="0.3">
      <c r="A9" t="s">
        <v>481</v>
      </c>
      <c r="I9" t="s">
        <v>484</v>
      </c>
    </row>
    <row r="11" spans="1:15" x14ac:dyDescent="0.3">
      <c r="A11" t="s">
        <v>482</v>
      </c>
    </row>
    <row r="12" spans="1:15" x14ac:dyDescent="0.3">
      <c r="A12" t="s">
        <v>451</v>
      </c>
      <c r="B12" s="61">
        <v>1989</v>
      </c>
    </row>
    <row r="13" spans="1:15" x14ac:dyDescent="0.3">
      <c r="A13" t="s">
        <v>453</v>
      </c>
      <c r="B13" s="61">
        <v>10609</v>
      </c>
    </row>
    <row r="14" spans="1:15" x14ac:dyDescent="0.3">
      <c r="A14" t="s">
        <v>483</v>
      </c>
    </row>
    <row r="17" spans="1:5" x14ac:dyDescent="0.3">
      <c r="A17" s="1" t="s">
        <v>462</v>
      </c>
    </row>
    <row r="18" spans="1:5" x14ac:dyDescent="0.3">
      <c r="A18" t="s">
        <v>454</v>
      </c>
    </row>
    <row r="20" spans="1:5" x14ac:dyDescent="0.3">
      <c r="A20" s="101" t="s">
        <v>463</v>
      </c>
      <c r="B20" s="101"/>
      <c r="C20" s="101"/>
      <c r="D20" s="101"/>
      <c r="E20" s="101"/>
    </row>
    <row r="21" spans="1:5" x14ac:dyDescent="0.3">
      <c r="A21" s="101"/>
      <c r="B21" s="101"/>
      <c r="C21" s="101"/>
      <c r="D21" s="101"/>
      <c r="E21" s="101"/>
    </row>
    <row r="22" spans="1:5" x14ac:dyDescent="0.3">
      <c r="A22" s="101"/>
      <c r="B22" s="101"/>
      <c r="C22" s="101"/>
      <c r="D22" s="101"/>
      <c r="E22" s="101"/>
    </row>
    <row r="24" spans="1:5" x14ac:dyDescent="0.3">
      <c r="A24" s="101" t="s">
        <v>464</v>
      </c>
      <c r="B24" s="101"/>
      <c r="C24" s="101"/>
      <c r="D24" s="101"/>
      <c r="E24" s="101"/>
    </row>
    <row r="25" spans="1:5" x14ac:dyDescent="0.3">
      <c r="A25" s="101"/>
      <c r="B25" s="101"/>
      <c r="C25" s="101"/>
      <c r="D25" s="101"/>
      <c r="E25" s="101"/>
    </row>
    <row r="26" spans="1:5" x14ac:dyDescent="0.3">
      <c r="A26" s="101"/>
      <c r="B26" s="101"/>
      <c r="C26" s="101"/>
      <c r="D26" s="101"/>
      <c r="E26" s="101"/>
    </row>
    <row r="27" spans="1:5" ht="75" customHeight="1" x14ac:dyDescent="0.3">
      <c r="A27" s="101"/>
      <c r="B27" s="101"/>
      <c r="C27" s="101"/>
      <c r="D27" s="101"/>
      <c r="E27" s="101"/>
    </row>
    <row r="28" spans="1:5" x14ac:dyDescent="0.3">
      <c r="A28" s="60"/>
      <c r="B28" s="60"/>
      <c r="C28" s="60"/>
      <c r="D28" s="60"/>
      <c r="E28" s="60"/>
    </row>
    <row r="29" spans="1:5" x14ac:dyDescent="0.3">
      <c r="A29" s="119" t="s">
        <v>474</v>
      </c>
      <c r="B29" s="119"/>
      <c r="C29" s="119"/>
      <c r="D29" s="67" t="s">
        <v>458</v>
      </c>
      <c r="E29" s="60"/>
    </row>
    <row r="30" spans="1:5" ht="57.75" customHeight="1" x14ac:dyDescent="0.3">
      <c r="A30" s="117" t="s">
        <v>455</v>
      </c>
      <c r="B30" s="117"/>
      <c r="C30" s="117"/>
      <c r="D30" s="52" t="s">
        <v>459</v>
      </c>
    </row>
    <row r="31" spans="1:5" ht="37.5" customHeight="1" x14ac:dyDescent="0.3">
      <c r="A31" s="117" t="s">
        <v>456</v>
      </c>
      <c r="B31" s="117"/>
      <c r="C31" s="117"/>
      <c r="D31" s="52" t="s">
        <v>460</v>
      </c>
    </row>
    <row r="32" spans="1:5" x14ac:dyDescent="0.3">
      <c r="A32" s="118" t="s">
        <v>457</v>
      </c>
      <c r="B32" s="118"/>
      <c r="C32" s="118"/>
      <c r="D32" s="52" t="s">
        <v>461</v>
      </c>
    </row>
    <row r="35" spans="1:15" ht="55.5" customHeight="1" x14ac:dyDescent="0.3">
      <c r="A35" s="101" t="s">
        <v>472</v>
      </c>
      <c r="B35" s="101"/>
      <c r="C35" s="101"/>
      <c r="D35" s="101"/>
      <c r="E35" s="101"/>
    </row>
    <row r="37" spans="1:15" ht="46.5" customHeight="1" x14ac:dyDescent="0.3">
      <c r="A37" s="99"/>
      <c r="B37" s="99"/>
      <c r="C37" s="99"/>
      <c r="D37" s="68" t="s">
        <v>465</v>
      </c>
      <c r="E37" s="69" t="s">
        <v>466</v>
      </c>
      <c r="F37" s="70" t="s">
        <v>467</v>
      </c>
      <c r="M37" s="64"/>
      <c r="N37" s="64"/>
      <c r="O37" s="64"/>
    </row>
    <row r="38" spans="1:15" x14ac:dyDescent="0.3">
      <c r="A38" s="99" t="s">
        <v>468</v>
      </c>
      <c r="B38" s="99"/>
      <c r="C38" s="99"/>
      <c r="D38" s="45">
        <v>14.923439999999999</v>
      </c>
      <c r="E38" s="45">
        <v>14.923439999999999</v>
      </c>
      <c r="F38" s="45">
        <v>14.923439999999999</v>
      </c>
      <c r="M38" s="65"/>
      <c r="N38" s="65"/>
      <c r="O38" s="65"/>
    </row>
    <row r="39" spans="1:15" x14ac:dyDescent="0.3">
      <c r="A39" s="99" t="s">
        <v>469</v>
      </c>
      <c r="B39" s="99"/>
      <c r="C39" s="99"/>
      <c r="D39" s="45">
        <v>6.62256</v>
      </c>
      <c r="E39" s="45">
        <v>3.4020000000000001</v>
      </c>
      <c r="F39" s="45">
        <v>2.08656</v>
      </c>
    </row>
    <row r="40" spans="1:15" x14ac:dyDescent="0.3">
      <c r="A40" s="99" t="s">
        <v>470</v>
      </c>
      <c r="B40" s="99"/>
      <c r="C40" s="99"/>
      <c r="D40" s="45">
        <v>8.3008799999999994</v>
      </c>
      <c r="E40" s="45">
        <v>11.52144</v>
      </c>
      <c r="F40" s="45">
        <v>12.836879999999999</v>
      </c>
    </row>
    <row r="41" spans="1:15" x14ac:dyDescent="0.3">
      <c r="A41" s="99" t="s">
        <v>471</v>
      </c>
      <c r="B41" s="99"/>
      <c r="C41" s="99"/>
      <c r="D41" s="66">
        <f>+D39/D38</f>
        <v>0.44376899696048633</v>
      </c>
      <c r="E41" s="66">
        <f t="shared" ref="E41:F41" si="0">+E39/E38</f>
        <v>0.22796352583586629</v>
      </c>
      <c r="F41" s="66">
        <f t="shared" si="0"/>
        <v>0.1398176291793313</v>
      </c>
    </row>
  </sheetData>
  <mergeCells count="14">
    <mergeCell ref="I3:O3"/>
    <mergeCell ref="I4:O4"/>
    <mergeCell ref="A20:E22"/>
    <mergeCell ref="A39:C39"/>
    <mergeCell ref="A40:C40"/>
    <mergeCell ref="A41:C41"/>
    <mergeCell ref="A38:C38"/>
    <mergeCell ref="A35:E35"/>
    <mergeCell ref="A37:C37"/>
    <mergeCell ref="A24:E27"/>
    <mergeCell ref="A30:C30"/>
    <mergeCell ref="A31:C31"/>
    <mergeCell ref="A32:C32"/>
    <mergeCell ref="A29:C2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abSelected="1" zoomScale="85" zoomScaleNormal="85" workbookViewId="0">
      <selection activeCell="A2" sqref="A2"/>
    </sheetView>
  </sheetViews>
  <sheetFormatPr defaultRowHeight="15.6" x14ac:dyDescent="0.3"/>
  <cols>
    <col min="1" max="1" width="56.5" customWidth="1"/>
    <col min="2" max="2" width="55.69921875" customWidth="1"/>
    <col min="3" max="3" width="55.09765625" customWidth="1"/>
    <col min="4" max="6" width="30.59765625" style="23" customWidth="1"/>
    <col min="7" max="7" width="40.3984375" customWidth="1"/>
    <col min="8" max="8" width="13.59765625" customWidth="1"/>
    <col min="9" max="9" width="28.8984375" customWidth="1"/>
    <col min="10" max="10" width="35.19921875" customWidth="1"/>
    <col min="11" max="11" width="35.8984375" customWidth="1"/>
    <col min="12" max="12" width="22.8984375" customWidth="1"/>
    <col min="13" max="13" width="30.8984375" customWidth="1"/>
  </cols>
  <sheetData>
    <row r="1" spans="1:13" x14ac:dyDescent="0.3">
      <c r="A1" s="1" t="s">
        <v>104</v>
      </c>
    </row>
    <row r="2" spans="1:13" x14ac:dyDescent="0.3">
      <c r="A2" s="1" t="s">
        <v>105</v>
      </c>
    </row>
    <row r="3" spans="1:13" x14ac:dyDescent="0.3">
      <c r="A3" s="47" t="s">
        <v>106</v>
      </c>
    </row>
    <row r="4" spans="1:13" x14ac:dyDescent="0.3">
      <c r="A4" s="48" t="s">
        <v>107</v>
      </c>
    </row>
    <row r="5" spans="1:13" x14ac:dyDescent="0.3">
      <c r="A5" s="48" t="s">
        <v>108</v>
      </c>
    </row>
    <row r="8" spans="1:13" x14ac:dyDescent="0.3">
      <c r="A8" s="1" t="s">
        <v>109</v>
      </c>
      <c r="B8" s="1" t="s">
        <v>110</v>
      </c>
      <c r="C8" s="1" t="s">
        <v>111</v>
      </c>
      <c r="D8" s="21" t="s">
        <v>112</v>
      </c>
      <c r="E8" s="21" t="s">
        <v>113</v>
      </c>
      <c r="F8" s="23" t="s">
        <v>114</v>
      </c>
      <c r="G8" t="s">
        <v>115</v>
      </c>
      <c r="H8" t="s">
        <v>116</v>
      </c>
      <c r="I8" s="1" t="s">
        <v>117</v>
      </c>
      <c r="J8" s="1" t="s">
        <v>118</v>
      </c>
      <c r="K8" s="1" t="s">
        <v>119</v>
      </c>
      <c r="L8" s="1" t="s">
        <v>120</v>
      </c>
      <c r="M8" s="1" t="s">
        <v>121</v>
      </c>
    </row>
    <row r="9" spans="1:13" ht="59.25" customHeight="1" x14ac:dyDescent="0.3">
      <c r="A9" s="49" t="s">
        <v>122</v>
      </c>
      <c r="B9" s="50" t="s">
        <v>123</v>
      </c>
      <c r="C9" s="51"/>
      <c r="D9" s="52">
        <v>0.15</v>
      </c>
      <c r="E9" s="52"/>
      <c r="F9" s="52"/>
      <c r="G9" s="49" t="s">
        <v>124</v>
      </c>
      <c r="H9" s="49" t="s">
        <v>125</v>
      </c>
      <c r="I9" s="49" t="s">
        <v>126</v>
      </c>
      <c r="J9" s="49" t="s">
        <v>127</v>
      </c>
      <c r="K9" s="51" t="s">
        <v>128</v>
      </c>
      <c r="L9" s="49" t="s">
        <v>129</v>
      </c>
      <c r="M9" s="49" t="s">
        <v>130</v>
      </c>
    </row>
    <row r="10" spans="1:13" ht="186.75" customHeight="1" x14ac:dyDescent="0.3">
      <c r="A10" s="49" t="s">
        <v>131</v>
      </c>
      <c r="B10" s="50" t="s">
        <v>132</v>
      </c>
      <c r="C10" s="51" t="s">
        <v>133</v>
      </c>
      <c r="D10" s="52">
        <v>0.6</v>
      </c>
      <c r="E10" s="52"/>
      <c r="F10" s="52"/>
      <c r="G10" s="49" t="s">
        <v>124</v>
      </c>
      <c r="H10" s="49" t="s">
        <v>125</v>
      </c>
      <c r="I10" s="49" t="s">
        <v>126</v>
      </c>
      <c r="J10" s="49" t="s">
        <v>127</v>
      </c>
      <c r="K10" s="51" t="s">
        <v>134</v>
      </c>
      <c r="L10" s="49" t="s">
        <v>135</v>
      </c>
      <c r="M10" s="49" t="s">
        <v>130</v>
      </c>
    </row>
    <row r="11" spans="1:13" ht="204" customHeight="1" x14ac:dyDescent="0.3">
      <c r="A11" s="49" t="s">
        <v>136</v>
      </c>
      <c r="B11" s="50" t="s">
        <v>137</v>
      </c>
      <c r="C11" s="51" t="s">
        <v>138</v>
      </c>
      <c r="D11" s="52" t="s">
        <v>139</v>
      </c>
      <c r="E11" s="52" t="s">
        <v>140</v>
      </c>
      <c r="F11" s="52" t="s">
        <v>141</v>
      </c>
      <c r="G11" s="49" t="s">
        <v>142</v>
      </c>
      <c r="H11" s="49" t="s">
        <v>143</v>
      </c>
      <c r="I11" s="49" t="s">
        <v>126</v>
      </c>
      <c r="J11" s="49" t="s">
        <v>144</v>
      </c>
      <c r="K11" s="51" t="s">
        <v>128</v>
      </c>
      <c r="L11" s="49" t="s">
        <v>145</v>
      </c>
      <c r="M11" s="49" t="s">
        <v>146</v>
      </c>
    </row>
    <row r="12" spans="1:13" ht="91.5" customHeight="1" x14ac:dyDescent="0.3">
      <c r="A12" s="49" t="s">
        <v>147</v>
      </c>
      <c r="B12" s="50" t="s">
        <v>148</v>
      </c>
      <c r="C12" s="51" t="s">
        <v>149</v>
      </c>
      <c r="D12" s="52" t="s">
        <v>150</v>
      </c>
      <c r="E12" s="52" t="s">
        <v>140</v>
      </c>
      <c r="F12" s="52" t="s">
        <v>141</v>
      </c>
      <c r="G12" s="49" t="s">
        <v>142</v>
      </c>
      <c r="H12" s="49" t="s">
        <v>143</v>
      </c>
      <c r="I12" s="49" t="s">
        <v>126</v>
      </c>
      <c r="J12" s="49" t="s">
        <v>144</v>
      </c>
      <c r="K12" s="51" t="s">
        <v>128</v>
      </c>
      <c r="L12" s="49" t="s">
        <v>145</v>
      </c>
      <c r="M12" s="49" t="s">
        <v>146</v>
      </c>
    </row>
    <row r="13" spans="1:13" ht="150.75" customHeight="1" x14ac:dyDescent="0.3">
      <c r="A13" s="49" t="s">
        <v>151</v>
      </c>
      <c r="B13" s="50" t="s">
        <v>152</v>
      </c>
      <c r="C13" s="51" t="s">
        <v>153</v>
      </c>
      <c r="D13" s="52"/>
      <c r="E13" s="52"/>
      <c r="F13" s="52"/>
      <c r="G13" s="49" t="s">
        <v>154</v>
      </c>
      <c r="H13" s="49" t="s">
        <v>143</v>
      </c>
      <c r="I13" s="49" t="s">
        <v>126</v>
      </c>
      <c r="J13" s="49" t="s">
        <v>144</v>
      </c>
      <c r="K13" s="51" t="s">
        <v>128</v>
      </c>
      <c r="L13" s="49" t="s">
        <v>145</v>
      </c>
      <c r="M13" s="49" t="s">
        <v>155</v>
      </c>
    </row>
    <row r="14" spans="1:13" ht="140.4" x14ac:dyDescent="0.3">
      <c r="A14" s="49" t="s">
        <v>156</v>
      </c>
      <c r="B14" s="50" t="s">
        <v>157</v>
      </c>
      <c r="C14" s="51" t="s">
        <v>158</v>
      </c>
      <c r="D14" s="52"/>
      <c r="E14" s="52"/>
      <c r="F14" s="52"/>
      <c r="G14" s="49" t="s">
        <v>159</v>
      </c>
      <c r="H14" s="49" t="s">
        <v>125</v>
      </c>
      <c r="I14" s="49" t="s">
        <v>160</v>
      </c>
      <c r="J14" s="49" t="s">
        <v>161</v>
      </c>
      <c r="K14" s="51" t="s">
        <v>128</v>
      </c>
      <c r="L14" s="49" t="s">
        <v>162</v>
      </c>
      <c r="M14" s="49" t="s">
        <v>146</v>
      </c>
    </row>
    <row r="15" spans="1:13" ht="141.75" customHeight="1" x14ac:dyDescent="0.3">
      <c r="A15" s="49" t="s">
        <v>163</v>
      </c>
      <c r="B15" s="50" t="s">
        <v>164</v>
      </c>
      <c r="C15" s="51" t="s">
        <v>165</v>
      </c>
      <c r="D15" s="52"/>
      <c r="E15" s="52"/>
      <c r="F15" s="52"/>
      <c r="G15" s="49" t="s">
        <v>166</v>
      </c>
      <c r="H15" s="49" t="s">
        <v>167</v>
      </c>
      <c r="I15" s="49" t="s">
        <v>168</v>
      </c>
      <c r="J15" s="49" t="s">
        <v>169</v>
      </c>
      <c r="K15" s="49" t="s">
        <v>170</v>
      </c>
      <c r="L15" s="49" t="s">
        <v>162</v>
      </c>
      <c r="M15" s="49" t="s">
        <v>171</v>
      </c>
    </row>
    <row r="16" spans="1:13" ht="171.6" x14ac:dyDescent="0.3">
      <c r="A16" s="49" t="s">
        <v>172</v>
      </c>
      <c r="B16" s="50" t="s">
        <v>173</v>
      </c>
      <c r="C16" s="51" t="s">
        <v>174</v>
      </c>
      <c r="D16" s="52"/>
      <c r="E16" s="52"/>
      <c r="F16" s="52"/>
      <c r="G16" s="49" t="s">
        <v>175</v>
      </c>
      <c r="H16" s="49" t="s">
        <v>125</v>
      </c>
      <c r="I16" s="49" t="s">
        <v>176</v>
      </c>
      <c r="J16" s="49" t="s">
        <v>177</v>
      </c>
      <c r="K16" s="51" t="s">
        <v>178</v>
      </c>
      <c r="L16" s="49" t="s">
        <v>162</v>
      </c>
      <c r="M16" s="49" t="s">
        <v>155</v>
      </c>
    </row>
    <row r="17" spans="1:13" ht="150.75" customHeight="1" x14ac:dyDescent="0.3">
      <c r="A17" s="49" t="s">
        <v>179</v>
      </c>
      <c r="B17" s="50" t="s">
        <v>180</v>
      </c>
      <c r="C17" s="51" t="s">
        <v>181</v>
      </c>
      <c r="D17" s="52"/>
      <c r="E17" s="52"/>
      <c r="F17" s="52"/>
      <c r="G17" s="49" t="s">
        <v>175</v>
      </c>
      <c r="H17" s="49" t="s">
        <v>125</v>
      </c>
      <c r="I17" s="49" t="s">
        <v>176</v>
      </c>
      <c r="J17" s="49" t="s">
        <v>182</v>
      </c>
      <c r="K17" s="51" t="s">
        <v>183</v>
      </c>
      <c r="L17" s="49" t="s">
        <v>145</v>
      </c>
      <c r="M17" s="49" t="s">
        <v>146</v>
      </c>
    </row>
    <row r="18" spans="1:13" ht="171.75" customHeight="1" x14ac:dyDescent="0.3">
      <c r="A18" s="49" t="s">
        <v>184</v>
      </c>
      <c r="B18" s="50" t="s">
        <v>185</v>
      </c>
      <c r="C18" s="51" t="s">
        <v>186</v>
      </c>
      <c r="D18" s="52"/>
      <c r="E18" s="52"/>
      <c r="F18" s="52"/>
      <c r="G18" s="49" t="s">
        <v>187</v>
      </c>
      <c r="H18" s="49" t="s">
        <v>125</v>
      </c>
      <c r="I18" s="49" t="s">
        <v>126</v>
      </c>
      <c r="J18" s="49" t="s">
        <v>188</v>
      </c>
      <c r="K18" s="49" t="s">
        <v>189</v>
      </c>
      <c r="L18" s="49" t="s">
        <v>190</v>
      </c>
      <c r="M18" s="49" t="s">
        <v>191</v>
      </c>
    </row>
    <row r="19" spans="1:13" ht="120" customHeight="1" x14ac:dyDescent="0.3">
      <c r="A19" s="49" t="s">
        <v>192</v>
      </c>
      <c r="B19" s="50" t="s">
        <v>193</v>
      </c>
      <c r="C19" s="51" t="s">
        <v>194</v>
      </c>
      <c r="D19" s="52"/>
      <c r="E19" s="52"/>
      <c r="F19" s="52"/>
      <c r="G19" s="49" t="s">
        <v>175</v>
      </c>
      <c r="H19" s="49" t="s">
        <v>125</v>
      </c>
      <c r="I19" s="49" t="s">
        <v>195</v>
      </c>
      <c r="J19" s="49" t="s">
        <v>196</v>
      </c>
      <c r="K19" s="51" t="s">
        <v>197</v>
      </c>
      <c r="L19" s="49" t="s">
        <v>190</v>
      </c>
      <c r="M19" s="49" t="s">
        <v>146</v>
      </c>
    </row>
    <row r="20" spans="1:13" ht="103.5" customHeight="1" x14ac:dyDescent="0.3">
      <c r="A20" s="49" t="s">
        <v>198</v>
      </c>
      <c r="B20" s="50" t="s">
        <v>199</v>
      </c>
      <c r="C20" s="51" t="s">
        <v>200</v>
      </c>
      <c r="D20" s="52"/>
      <c r="E20" s="52"/>
      <c r="F20" s="52"/>
      <c r="G20" s="49" t="s">
        <v>175</v>
      </c>
      <c r="H20" s="49" t="s">
        <v>125</v>
      </c>
      <c r="I20" s="49" t="s">
        <v>126</v>
      </c>
      <c r="J20" s="49" t="s">
        <v>201</v>
      </c>
      <c r="K20" s="49" t="s">
        <v>189</v>
      </c>
      <c r="L20" s="49" t="s">
        <v>162</v>
      </c>
      <c r="M20" s="49" t="s">
        <v>146</v>
      </c>
    </row>
    <row r="21" spans="1:13" ht="156.75" customHeight="1" x14ac:dyDescent="0.3">
      <c r="A21" s="49" t="s">
        <v>202</v>
      </c>
      <c r="B21" s="50" t="s">
        <v>203</v>
      </c>
      <c r="C21" s="51" t="s">
        <v>204</v>
      </c>
      <c r="D21" s="52" t="s">
        <v>205</v>
      </c>
      <c r="E21" s="52" t="s">
        <v>206</v>
      </c>
      <c r="F21" s="52">
        <v>0.7</v>
      </c>
      <c r="G21" s="49" t="s">
        <v>175</v>
      </c>
      <c r="H21" s="49" t="s">
        <v>143</v>
      </c>
      <c r="I21" s="49" t="s">
        <v>126</v>
      </c>
      <c r="J21" s="49" t="s">
        <v>201</v>
      </c>
      <c r="K21" s="51" t="s">
        <v>207</v>
      </c>
      <c r="L21" s="49" t="s">
        <v>162</v>
      </c>
      <c r="M21" s="49" t="s">
        <v>171</v>
      </c>
    </row>
    <row r="22" spans="1:13" ht="203.25" customHeight="1" x14ac:dyDescent="0.3">
      <c r="A22" s="49" t="s">
        <v>208</v>
      </c>
      <c r="B22" s="50" t="s">
        <v>209</v>
      </c>
      <c r="C22" s="51" t="s">
        <v>210</v>
      </c>
      <c r="D22" s="52"/>
      <c r="E22" s="52"/>
      <c r="F22" s="52"/>
      <c r="G22" s="49" t="s">
        <v>175</v>
      </c>
      <c r="H22" s="49" t="s">
        <v>143</v>
      </c>
      <c r="I22" s="49" t="s">
        <v>126</v>
      </c>
      <c r="J22" s="49" t="s">
        <v>211</v>
      </c>
      <c r="K22" s="49" t="s">
        <v>212</v>
      </c>
      <c r="L22" s="49" t="s">
        <v>162</v>
      </c>
      <c r="M22" s="49" t="s">
        <v>146</v>
      </c>
    </row>
    <row r="23" spans="1:13" ht="236.25" customHeight="1" x14ac:dyDescent="0.3">
      <c r="A23" s="49" t="s">
        <v>213</v>
      </c>
      <c r="B23" s="50" t="s">
        <v>214</v>
      </c>
      <c r="C23" s="51" t="s">
        <v>215</v>
      </c>
      <c r="D23" s="52"/>
      <c r="E23" s="52"/>
      <c r="F23" s="52"/>
      <c r="G23" s="49" t="s">
        <v>175</v>
      </c>
      <c r="H23" s="49" t="s">
        <v>125</v>
      </c>
      <c r="I23" s="49" t="s">
        <v>126</v>
      </c>
      <c r="J23" s="49" t="s">
        <v>211</v>
      </c>
      <c r="K23" s="51" t="s">
        <v>216</v>
      </c>
      <c r="L23" s="49" t="s">
        <v>135</v>
      </c>
      <c r="M23" s="49" t="s">
        <v>155</v>
      </c>
    </row>
    <row r="24" spans="1:13" ht="265.2" x14ac:dyDescent="0.3">
      <c r="A24" s="49" t="s">
        <v>217</v>
      </c>
      <c r="B24" s="50" t="s">
        <v>218</v>
      </c>
      <c r="C24" s="51" t="s">
        <v>219</v>
      </c>
      <c r="D24" s="52"/>
      <c r="E24" s="52"/>
      <c r="F24" s="52">
        <v>0.87</v>
      </c>
      <c r="G24" s="49" t="s">
        <v>220</v>
      </c>
      <c r="H24" s="49" t="s">
        <v>125</v>
      </c>
      <c r="I24" s="49" t="s">
        <v>221</v>
      </c>
      <c r="J24" s="49" t="s">
        <v>161</v>
      </c>
      <c r="K24" s="49" t="s">
        <v>222</v>
      </c>
      <c r="L24" s="49" t="s">
        <v>190</v>
      </c>
      <c r="M24" s="49" t="s">
        <v>155</v>
      </c>
    </row>
    <row r="25" spans="1:13" ht="78" x14ac:dyDescent="0.3">
      <c r="A25" s="49" t="s">
        <v>223</v>
      </c>
      <c r="B25" s="50" t="s">
        <v>224</v>
      </c>
      <c r="C25" s="51" t="s">
        <v>225</v>
      </c>
      <c r="D25" s="52"/>
      <c r="E25" s="52">
        <v>0.2</v>
      </c>
      <c r="F25" s="52">
        <v>0.4</v>
      </c>
      <c r="G25" s="49" t="s">
        <v>226</v>
      </c>
      <c r="H25" s="49" t="s">
        <v>143</v>
      </c>
      <c r="I25" s="49" t="s">
        <v>227</v>
      </c>
      <c r="J25" s="49" t="s">
        <v>228</v>
      </c>
      <c r="K25" s="51" t="s">
        <v>229</v>
      </c>
      <c r="L25" s="49" t="s">
        <v>135</v>
      </c>
      <c r="M25" s="49" t="s">
        <v>171</v>
      </c>
    </row>
    <row r="26" spans="1:13" ht="172.5" customHeight="1" x14ac:dyDescent="0.3">
      <c r="A26" s="49" t="s">
        <v>230</v>
      </c>
      <c r="B26" s="50" t="s">
        <v>231</v>
      </c>
      <c r="C26" s="51"/>
      <c r="D26" s="52">
        <v>0.05</v>
      </c>
      <c r="E26" s="52">
        <v>0.08</v>
      </c>
      <c r="F26" s="52">
        <v>0.1</v>
      </c>
      <c r="G26" s="49" t="s">
        <v>226</v>
      </c>
      <c r="H26" s="49" t="s">
        <v>143</v>
      </c>
      <c r="I26" s="49" t="s">
        <v>227</v>
      </c>
      <c r="J26" s="49" t="s">
        <v>228</v>
      </c>
      <c r="K26" s="51" t="s">
        <v>229</v>
      </c>
      <c r="L26" s="49" t="s">
        <v>145</v>
      </c>
      <c r="M26" s="49" t="s">
        <v>171</v>
      </c>
    </row>
    <row r="27" spans="1:13" ht="123" customHeight="1" x14ac:dyDescent="0.3">
      <c r="A27" s="49" t="s">
        <v>232</v>
      </c>
      <c r="B27" s="50" t="s">
        <v>233</v>
      </c>
      <c r="C27" s="51" t="s">
        <v>234</v>
      </c>
      <c r="D27" s="52"/>
      <c r="E27" s="52"/>
      <c r="F27" s="52"/>
      <c r="G27" s="49" t="s">
        <v>226</v>
      </c>
      <c r="H27" s="49" t="s">
        <v>143</v>
      </c>
      <c r="I27" s="49" t="s">
        <v>227</v>
      </c>
      <c r="J27" s="49" t="s">
        <v>228</v>
      </c>
      <c r="K27" s="51" t="s">
        <v>229</v>
      </c>
      <c r="L27" s="49" t="s">
        <v>135</v>
      </c>
      <c r="M27" s="49" t="s">
        <v>155</v>
      </c>
    </row>
    <row r="28" spans="1:13" ht="113.25" customHeight="1" x14ac:dyDescent="0.3">
      <c r="A28" s="49" t="s">
        <v>235</v>
      </c>
      <c r="B28" s="50" t="s">
        <v>236</v>
      </c>
      <c r="C28" s="51" t="s">
        <v>237</v>
      </c>
      <c r="D28" s="52"/>
      <c r="E28" s="52"/>
      <c r="F28" s="52"/>
      <c r="G28" s="49" t="s">
        <v>226</v>
      </c>
      <c r="H28" s="49" t="s">
        <v>143</v>
      </c>
      <c r="I28" s="49" t="s">
        <v>227</v>
      </c>
      <c r="J28" s="49" t="s">
        <v>228</v>
      </c>
      <c r="K28" s="51" t="s">
        <v>238</v>
      </c>
      <c r="L28" s="49" t="s">
        <v>145</v>
      </c>
      <c r="M28" s="49" t="s">
        <v>146</v>
      </c>
    </row>
    <row r="29" spans="1:13" ht="120" customHeight="1" x14ac:dyDescent="0.3">
      <c r="A29" s="49" t="s">
        <v>239</v>
      </c>
      <c r="B29" s="50" t="s">
        <v>240</v>
      </c>
      <c r="C29" s="51" t="s">
        <v>241</v>
      </c>
      <c r="D29" s="52"/>
      <c r="E29" s="52"/>
      <c r="F29" s="52"/>
      <c r="G29" s="49" t="s">
        <v>242</v>
      </c>
      <c r="H29" s="49" t="s">
        <v>143</v>
      </c>
      <c r="I29" s="49" t="s">
        <v>126</v>
      </c>
      <c r="J29" s="49" t="s">
        <v>161</v>
      </c>
      <c r="K29" s="51" t="s">
        <v>128</v>
      </c>
      <c r="L29" s="49" t="s">
        <v>145</v>
      </c>
      <c r="M29" s="49" t="s">
        <v>146</v>
      </c>
    </row>
    <row r="30" spans="1:13" ht="72.75" customHeight="1" x14ac:dyDescent="0.3">
      <c r="A30" s="49" t="s">
        <v>243</v>
      </c>
      <c r="B30" s="50" t="s">
        <v>244</v>
      </c>
      <c r="C30" s="51" t="s">
        <v>245</v>
      </c>
      <c r="D30" s="52"/>
      <c r="E30" s="52"/>
      <c r="F30" s="52"/>
      <c r="G30" s="49" t="s">
        <v>246</v>
      </c>
      <c r="H30" s="49" t="s">
        <v>125</v>
      </c>
      <c r="I30" s="49" t="s">
        <v>126</v>
      </c>
      <c r="J30" s="49" t="s">
        <v>161</v>
      </c>
      <c r="K30" s="51" t="s">
        <v>183</v>
      </c>
      <c r="L30" s="49" t="s">
        <v>162</v>
      </c>
      <c r="M30" s="49" t="s">
        <v>247</v>
      </c>
    </row>
    <row r="31" spans="1:13" ht="120" customHeight="1" x14ac:dyDescent="0.3">
      <c r="A31" s="49" t="s">
        <v>248</v>
      </c>
      <c r="B31" s="50" t="s">
        <v>249</v>
      </c>
      <c r="C31" s="51" t="s">
        <v>250</v>
      </c>
      <c r="D31" s="52"/>
      <c r="E31" s="52"/>
      <c r="F31" s="52"/>
      <c r="G31" s="49" t="s">
        <v>251</v>
      </c>
      <c r="H31" s="49" t="s">
        <v>125</v>
      </c>
      <c r="I31" s="49" t="s">
        <v>126</v>
      </c>
      <c r="J31" s="49" t="s">
        <v>252</v>
      </c>
      <c r="K31" s="51" t="s">
        <v>253</v>
      </c>
      <c r="L31" s="49" t="s">
        <v>254</v>
      </c>
      <c r="M31" s="49" t="s">
        <v>146</v>
      </c>
    </row>
    <row r="32" spans="1:13" ht="141.75" customHeight="1" x14ac:dyDescent="0.3">
      <c r="A32" s="49" t="s">
        <v>255</v>
      </c>
      <c r="B32" s="50" t="s">
        <v>256</v>
      </c>
      <c r="C32" s="51" t="s">
        <v>257</v>
      </c>
      <c r="D32" s="52">
        <v>0.25</v>
      </c>
      <c r="E32" s="52">
        <v>0</v>
      </c>
      <c r="F32" s="52">
        <v>0</v>
      </c>
      <c r="G32" s="49" t="s">
        <v>258</v>
      </c>
      <c r="H32" s="49" t="s">
        <v>143</v>
      </c>
      <c r="I32" s="49" t="s">
        <v>126</v>
      </c>
      <c r="J32" s="49" t="s">
        <v>259</v>
      </c>
      <c r="K32" s="51" t="s">
        <v>128</v>
      </c>
      <c r="L32" s="49" t="s">
        <v>162</v>
      </c>
      <c r="M32" s="49" t="s">
        <v>171</v>
      </c>
    </row>
    <row r="33" spans="1:13" ht="138.75" customHeight="1" x14ac:dyDescent="0.3">
      <c r="A33" s="49" t="s">
        <v>260</v>
      </c>
      <c r="B33" s="50" t="s">
        <v>261</v>
      </c>
      <c r="C33" s="51" t="s">
        <v>262</v>
      </c>
      <c r="D33" s="52"/>
      <c r="E33" s="52"/>
      <c r="F33" s="52"/>
      <c r="G33" s="49" t="s">
        <v>258</v>
      </c>
      <c r="H33" s="49" t="s">
        <v>143</v>
      </c>
      <c r="I33" s="49" t="s">
        <v>126</v>
      </c>
      <c r="J33" s="49" t="s">
        <v>263</v>
      </c>
      <c r="K33" s="51" t="s">
        <v>128</v>
      </c>
      <c r="L33" s="49" t="s">
        <v>162</v>
      </c>
      <c r="M33" s="49" t="s">
        <v>146</v>
      </c>
    </row>
    <row r="34" spans="1:13" ht="138.75" customHeight="1" x14ac:dyDescent="0.3">
      <c r="A34" s="49" t="s">
        <v>264</v>
      </c>
      <c r="B34" s="50" t="s">
        <v>265</v>
      </c>
      <c r="C34" s="51" t="s">
        <v>234</v>
      </c>
      <c r="D34" s="52">
        <v>0.75</v>
      </c>
      <c r="E34" s="52">
        <v>0.75</v>
      </c>
      <c r="F34" s="52" t="s">
        <v>266</v>
      </c>
      <c r="G34" s="49" t="s">
        <v>267</v>
      </c>
      <c r="H34" s="49" t="s">
        <v>143</v>
      </c>
      <c r="I34" s="49" t="s">
        <v>126</v>
      </c>
      <c r="J34" s="49" t="s">
        <v>127</v>
      </c>
      <c r="K34" s="51" t="s">
        <v>128</v>
      </c>
      <c r="L34" s="49" t="s">
        <v>135</v>
      </c>
      <c r="M34" s="49" t="s">
        <v>171</v>
      </c>
    </row>
    <row r="35" spans="1:13" ht="246" customHeight="1" x14ac:dyDescent="0.3">
      <c r="A35" s="49" t="s">
        <v>268</v>
      </c>
      <c r="B35" s="50" t="s">
        <v>269</v>
      </c>
      <c r="C35" s="51" t="s">
        <v>234</v>
      </c>
      <c r="D35" s="52"/>
      <c r="E35" s="52"/>
      <c r="F35" s="52"/>
      <c r="G35" s="49" t="s">
        <v>267</v>
      </c>
      <c r="H35" s="49" t="s">
        <v>125</v>
      </c>
      <c r="I35" s="49" t="s">
        <v>126</v>
      </c>
      <c r="J35" s="49" t="s">
        <v>127</v>
      </c>
      <c r="K35" s="51" t="s">
        <v>128</v>
      </c>
      <c r="L35" s="49" t="s">
        <v>162</v>
      </c>
      <c r="M35" s="49" t="s">
        <v>146</v>
      </c>
    </row>
    <row r="36" spans="1:13" ht="201" customHeight="1" x14ac:dyDescent="0.3">
      <c r="A36" s="49" t="s">
        <v>270</v>
      </c>
      <c r="B36" s="50" t="s">
        <v>271</v>
      </c>
      <c r="C36" s="51" t="s">
        <v>272</v>
      </c>
      <c r="D36" s="52">
        <v>0.24</v>
      </c>
      <c r="E36" s="52">
        <v>0.25</v>
      </c>
      <c r="F36" s="52" t="s">
        <v>266</v>
      </c>
      <c r="G36" s="49" t="s">
        <v>267</v>
      </c>
      <c r="H36" s="49" t="s">
        <v>143</v>
      </c>
      <c r="I36" s="49" t="s">
        <v>126</v>
      </c>
      <c r="J36" s="49" t="s">
        <v>127</v>
      </c>
      <c r="K36" s="51" t="s">
        <v>128</v>
      </c>
      <c r="L36" s="49" t="s">
        <v>162</v>
      </c>
      <c r="M36" s="49" t="s">
        <v>171</v>
      </c>
    </row>
    <row r="37" spans="1:13" ht="156" x14ac:dyDescent="0.3">
      <c r="A37" s="49" t="s">
        <v>273</v>
      </c>
      <c r="B37" s="50" t="s">
        <v>274</v>
      </c>
      <c r="C37" s="51" t="s">
        <v>275</v>
      </c>
      <c r="D37" s="52"/>
      <c r="E37" s="52"/>
      <c r="F37" s="52"/>
      <c r="G37" s="49" t="s">
        <v>267</v>
      </c>
      <c r="H37" s="49" t="s">
        <v>143</v>
      </c>
      <c r="I37" s="49" t="s">
        <v>126</v>
      </c>
      <c r="J37" s="49" t="s">
        <v>127</v>
      </c>
      <c r="K37" s="51" t="s">
        <v>128</v>
      </c>
      <c r="L37" s="49" t="s">
        <v>145</v>
      </c>
      <c r="M37" s="49" t="s">
        <v>146</v>
      </c>
    </row>
    <row r="38" spans="1:13" ht="158.25" customHeight="1" x14ac:dyDescent="0.3">
      <c r="A38" s="49" t="s">
        <v>276</v>
      </c>
      <c r="B38" s="50" t="s">
        <v>277</v>
      </c>
      <c r="C38" s="51" t="s">
        <v>278</v>
      </c>
      <c r="D38" s="52"/>
      <c r="E38" s="52"/>
      <c r="F38" s="52"/>
      <c r="G38" s="49" t="s">
        <v>267</v>
      </c>
      <c r="H38" s="49" t="s">
        <v>143</v>
      </c>
      <c r="I38" s="49" t="s">
        <v>126</v>
      </c>
      <c r="J38" s="49" t="s">
        <v>127</v>
      </c>
      <c r="K38" s="51" t="s">
        <v>128</v>
      </c>
      <c r="L38" s="49" t="s">
        <v>145</v>
      </c>
      <c r="M38" s="49" t="s">
        <v>146</v>
      </c>
    </row>
    <row r="39" spans="1:13" ht="93" customHeight="1" x14ac:dyDescent="0.3">
      <c r="A39" s="49" t="s">
        <v>279</v>
      </c>
      <c r="B39" s="50" t="s">
        <v>280</v>
      </c>
      <c r="C39" s="51" t="s">
        <v>281</v>
      </c>
      <c r="D39" s="52"/>
      <c r="E39" s="52"/>
      <c r="F39" s="52"/>
      <c r="G39" s="49" t="s">
        <v>267</v>
      </c>
      <c r="H39" s="49" t="s">
        <v>143</v>
      </c>
      <c r="I39" s="49" t="s">
        <v>126</v>
      </c>
      <c r="J39" s="49" t="s">
        <v>127</v>
      </c>
      <c r="K39" s="51" t="s">
        <v>128</v>
      </c>
      <c r="L39" s="49" t="s">
        <v>145</v>
      </c>
      <c r="M39" s="49" t="s">
        <v>146</v>
      </c>
    </row>
    <row r="40" spans="1:13" ht="191.25" customHeight="1" x14ac:dyDescent="0.3">
      <c r="A40" s="49" t="s">
        <v>282</v>
      </c>
      <c r="B40" s="50" t="s">
        <v>283</v>
      </c>
      <c r="C40" s="51" t="s">
        <v>284</v>
      </c>
      <c r="D40" s="52"/>
      <c r="E40" s="52"/>
      <c r="F40" s="52"/>
      <c r="G40" s="49" t="s">
        <v>267</v>
      </c>
      <c r="H40" s="49" t="s">
        <v>143</v>
      </c>
      <c r="I40" s="49" t="s">
        <v>126</v>
      </c>
      <c r="J40" s="49" t="s">
        <v>127</v>
      </c>
      <c r="K40" s="51" t="s">
        <v>128</v>
      </c>
      <c r="L40" s="49" t="s">
        <v>162</v>
      </c>
      <c r="M40" s="49" t="s">
        <v>171</v>
      </c>
    </row>
    <row r="41" spans="1:13" ht="150.75" customHeight="1" x14ac:dyDescent="0.3">
      <c r="A41" s="49" t="s">
        <v>285</v>
      </c>
      <c r="B41" s="50" t="s">
        <v>286</v>
      </c>
      <c r="C41" s="51" t="s">
        <v>234</v>
      </c>
      <c r="D41" s="52"/>
      <c r="E41" s="52"/>
      <c r="F41" s="52"/>
      <c r="G41" s="49" t="s">
        <v>267</v>
      </c>
      <c r="H41" s="49" t="s">
        <v>143</v>
      </c>
      <c r="I41" s="49" t="s">
        <v>126</v>
      </c>
      <c r="J41" s="49" t="s">
        <v>127</v>
      </c>
      <c r="K41" s="51" t="s">
        <v>128</v>
      </c>
      <c r="L41" s="49" t="s">
        <v>145</v>
      </c>
      <c r="M41" s="49" t="s">
        <v>146</v>
      </c>
    </row>
    <row r="42" spans="1:13" ht="122.25" customHeight="1" x14ac:dyDescent="0.3">
      <c r="A42" s="49" t="s">
        <v>287</v>
      </c>
      <c r="B42" s="50" t="s">
        <v>288</v>
      </c>
      <c r="C42" s="51" t="s">
        <v>289</v>
      </c>
      <c r="D42" s="52" t="s">
        <v>290</v>
      </c>
      <c r="E42" s="52">
        <v>0.35</v>
      </c>
      <c r="F42" s="52"/>
      <c r="G42" s="49" t="s">
        <v>267</v>
      </c>
      <c r="H42" s="49" t="s">
        <v>143</v>
      </c>
      <c r="I42" s="49" t="s">
        <v>126</v>
      </c>
      <c r="J42" s="49" t="s">
        <v>127</v>
      </c>
      <c r="K42" s="51" t="s">
        <v>128</v>
      </c>
      <c r="L42" s="49" t="s">
        <v>145</v>
      </c>
      <c r="M42" s="49" t="s">
        <v>247</v>
      </c>
    </row>
    <row r="43" spans="1:13" ht="218.4" x14ac:dyDescent="0.3">
      <c r="A43" s="49" t="s">
        <v>291</v>
      </c>
      <c r="B43" s="50" t="s">
        <v>292</v>
      </c>
      <c r="C43" s="51" t="s">
        <v>293</v>
      </c>
      <c r="D43" s="52"/>
      <c r="E43" s="52"/>
      <c r="F43" s="52"/>
      <c r="G43" s="49" t="s">
        <v>267</v>
      </c>
      <c r="H43" s="49" t="s">
        <v>143</v>
      </c>
      <c r="I43" s="49" t="s">
        <v>126</v>
      </c>
      <c r="J43" s="49" t="s">
        <v>127</v>
      </c>
      <c r="K43" s="51" t="s">
        <v>128</v>
      </c>
      <c r="L43" s="49" t="s">
        <v>162</v>
      </c>
      <c r="M43" s="49" t="s">
        <v>60</v>
      </c>
    </row>
    <row r="44" spans="1:13" ht="222" customHeight="1" x14ac:dyDescent="0.3">
      <c r="A44" s="49" t="s">
        <v>294</v>
      </c>
      <c r="B44" s="50" t="s">
        <v>295</v>
      </c>
      <c r="C44" s="51" t="s">
        <v>296</v>
      </c>
      <c r="D44" s="52"/>
      <c r="E44" s="52"/>
      <c r="F44" s="52"/>
      <c r="G44" s="49" t="s">
        <v>267</v>
      </c>
      <c r="H44" s="49" t="s">
        <v>143</v>
      </c>
      <c r="I44" s="49" t="s">
        <v>126</v>
      </c>
      <c r="J44" s="49" t="s">
        <v>127</v>
      </c>
      <c r="K44" s="51" t="s">
        <v>297</v>
      </c>
      <c r="L44" s="49" t="s">
        <v>162</v>
      </c>
      <c r="M44" s="49" t="s">
        <v>60</v>
      </c>
    </row>
    <row r="45" spans="1:13" ht="171" customHeight="1" x14ac:dyDescent="0.3">
      <c r="A45" s="49" t="s">
        <v>298</v>
      </c>
      <c r="B45" s="50" t="s">
        <v>299</v>
      </c>
      <c r="C45" s="51" t="s">
        <v>300</v>
      </c>
      <c r="D45" s="52">
        <v>0.5</v>
      </c>
      <c r="E45" s="52"/>
      <c r="F45" s="52"/>
      <c r="G45" s="49" t="s">
        <v>301</v>
      </c>
      <c r="H45" s="49" t="s">
        <v>125</v>
      </c>
      <c r="I45" s="49" t="s">
        <v>126</v>
      </c>
      <c r="J45" s="49" t="s">
        <v>127</v>
      </c>
      <c r="K45" s="51" t="s">
        <v>297</v>
      </c>
      <c r="L45" s="49" t="s">
        <v>162</v>
      </c>
      <c r="M45" s="49" t="s">
        <v>60</v>
      </c>
    </row>
    <row r="46" spans="1:13" ht="72" customHeight="1" x14ac:dyDescent="0.3">
      <c r="A46" s="49" t="s">
        <v>302</v>
      </c>
      <c r="B46" s="50" t="s">
        <v>303</v>
      </c>
      <c r="C46" s="51" t="s">
        <v>304</v>
      </c>
      <c r="D46" s="52">
        <v>0.2</v>
      </c>
      <c r="E46" s="52">
        <v>0.2</v>
      </c>
      <c r="F46" s="52">
        <v>0.4</v>
      </c>
      <c r="G46" s="49" t="s">
        <v>305</v>
      </c>
      <c r="H46" s="49" t="s">
        <v>143</v>
      </c>
      <c r="I46" s="49" t="s">
        <v>126</v>
      </c>
      <c r="J46" s="49" t="s">
        <v>127</v>
      </c>
      <c r="K46" s="51" t="s">
        <v>128</v>
      </c>
      <c r="L46" s="49" t="s">
        <v>135</v>
      </c>
      <c r="M46" s="49" t="s">
        <v>171</v>
      </c>
    </row>
    <row r="47" spans="1:13" ht="176.25" customHeight="1" x14ac:dyDescent="0.3">
      <c r="A47" s="49" t="s">
        <v>306</v>
      </c>
      <c r="B47" s="50" t="s">
        <v>307</v>
      </c>
      <c r="C47" s="51" t="s">
        <v>308</v>
      </c>
      <c r="D47" s="52"/>
      <c r="E47" s="52"/>
      <c r="F47" s="52"/>
      <c r="G47" s="49" t="s">
        <v>309</v>
      </c>
      <c r="H47" s="49" t="s">
        <v>125</v>
      </c>
      <c r="I47" s="49" t="s">
        <v>126</v>
      </c>
      <c r="J47" s="49" t="s">
        <v>228</v>
      </c>
      <c r="K47" s="51" t="s">
        <v>128</v>
      </c>
      <c r="L47" s="49" t="s">
        <v>162</v>
      </c>
      <c r="M47" s="49" t="s">
        <v>155</v>
      </c>
    </row>
    <row r="48" spans="1:13" ht="252" customHeight="1" x14ac:dyDescent="0.3">
      <c r="A48" s="49" t="s">
        <v>310</v>
      </c>
      <c r="B48" s="50" t="s">
        <v>311</v>
      </c>
      <c r="C48" s="51" t="s">
        <v>312</v>
      </c>
      <c r="D48" s="52"/>
      <c r="E48" s="52"/>
      <c r="F48" s="52"/>
      <c r="G48" s="49" t="s">
        <v>313</v>
      </c>
      <c r="H48" s="49" t="s">
        <v>143</v>
      </c>
      <c r="I48" s="49" t="s">
        <v>126</v>
      </c>
      <c r="J48" s="49" t="s">
        <v>314</v>
      </c>
      <c r="K48" s="51" t="s">
        <v>128</v>
      </c>
      <c r="L48" s="49" t="s">
        <v>162</v>
      </c>
      <c r="M48" s="49" t="s">
        <v>146</v>
      </c>
    </row>
    <row r="49" spans="1:13" ht="202.8" x14ac:dyDescent="0.3">
      <c r="A49" s="49" t="s">
        <v>315</v>
      </c>
      <c r="B49" s="50" t="s">
        <v>316</v>
      </c>
      <c r="C49" s="51" t="s">
        <v>317</v>
      </c>
      <c r="D49" s="52"/>
      <c r="E49" s="52"/>
      <c r="F49" s="52"/>
      <c r="G49" s="49" t="s">
        <v>318</v>
      </c>
      <c r="H49" s="49" t="s">
        <v>143</v>
      </c>
      <c r="I49" s="49" t="s">
        <v>126</v>
      </c>
      <c r="J49" s="49" t="s">
        <v>127</v>
      </c>
      <c r="K49" s="51" t="s">
        <v>128</v>
      </c>
      <c r="L49" s="49" t="s">
        <v>162</v>
      </c>
      <c r="M49" s="49" t="s">
        <v>171</v>
      </c>
    </row>
    <row r="50" spans="1:13" ht="168.75" customHeight="1" x14ac:dyDescent="0.3">
      <c r="A50" s="49" t="s">
        <v>319</v>
      </c>
      <c r="B50" s="50" t="s">
        <v>320</v>
      </c>
      <c r="C50" s="51" t="s">
        <v>321</v>
      </c>
      <c r="D50" s="52"/>
      <c r="E50" s="52"/>
      <c r="F50" s="52"/>
      <c r="G50" s="49" t="s">
        <v>322</v>
      </c>
      <c r="H50" s="49" t="s">
        <v>143</v>
      </c>
      <c r="I50" s="49" t="s">
        <v>126</v>
      </c>
      <c r="J50" s="49" t="s">
        <v>323</v>
      </c>
      <c r="K50" s="51" t="s">
        <v>128</v>
      </c>
      <c r="L50" s="49" t="s">
        <v>162</v>
      </c>
      <c r="M50" s="49" t="s">
        <v>171</v>
      </c>
    </row>
    <row r="51" spans="1:13" ht="206.25" customHeight="1" x14ac:dyDescent="0.3">
      <c r="A51" s="49" t="s">
        <v>324</v>
      </c>
      <c r="B51" s="50" t="s">
        <v>325</v>
      </c>
      <c r="C51" s="51" t="s">
        <v>326</v>
      </c>
      <c r="D51" s="52">
        <v>3.5000000000000003E-2</v>
      </c>
      <c r="E51" s="52"/>
      <c r="F51" s="52"/>
      <c r="G51" s="49" t="s">
        <v>327</v>
      </c>
      <c r="H51" s="49" t="s">
        <v>143</v>
      </c>
      <c r="I51" s="49" t="s">
        <v>126</v>
      </c>
      <c r="J51" s="49" t="s">
        <v>161</v>
      </c>
      <c r="K51" s="51" t="s">
        <v>128</v>
      </c>
      <c r="L51" s="49" t="s">
        <v>162</v>
      </c>
      <c r="M51" s="49" t="s">
        <v>171</v>
      </c>
    </row>
    <row r="52" spans="1:13" ht="218.4" x14ac:dyDescent="0.3">
      <c r="A52" s="49" t="s">
        <v>328</v>
      </c>
      <c r="B52" s="50" t="s">
        <v>329</v>
      </c>
      <c r="C52" s="51" t="s">
        <v>330</v>
      </c>
      <c r="D52" s="52">
        <v>0.05</v>
      </c>
      <c r="E52" s="52">
        <v>0.08</v>
      </c>
      <c r="F52" s="52">
        <v>0</v>
      </c>
      <c r="G52" s="49" t="s">
        <v>327</v>
      </c>
      <c r="H52" s="49" t="s">
        <v>125</v>
      </c>
      <c r="I52" s="49" t="s">
        <v>126</v>
      </c>
      <c r="J52" s="49" t="s">
        <v>331</v>
      </c>
      <c r="K52" s="51" t="s">
        <v>128</v>
      </c>
      <c r="L52" s="49" t="s">
        <v>162</v>
      </c>
      <c r="M52" s="49" t="s">
        <v>146</v>
      </c>
    </row>
    <row r="53" spans="1:13" ht="186" customHeight="1" x14ac:dyDescent="0.3">
      <c r="A53" s="49" t="s">
        <v>332</v>
      </c>
      <c r="B53" s="50" t="s">
        <v>333</v>
      </c>
      <c r="C53" s="51" t="s">
        <v>334</v>
      </c>
      <c r="D53" s="52"/>
      <c r="E53" s="52"/>
      <c r="F53" s="52"/>
      <c r="G53" s="49" t="s">
        <v>335</v>
      </c>
      <c r="H53" s="49" t="s">
        <v>125</v>
      </c>
      <c r="I53" s="49" t="s">
        <v>126</v>
      </c>
      <c r="J53" s="49" t="s">
        <v>161</v>
      </c>
      <c r="K53" s="51" t="s">
        <v>128</v>
      </c>
      <c r="L53" s="49" t="s">
        <v>162</v>
      </c>
      <c r="M53" s="49" t="s">
        <v>146</v>
      </c>
    </row>
    <row r="54" spans="1:13" ht="173.25" customHeight="1" x14ac:dyDescent="0.3">
      <c r="A54" s="49" t="s">
        <v>336</v>
      </c>
      <c r="B54" s="50" t="s">
        <v>337</v>
      </c>
      <c r="C54" s="51" t="s">
        <v>338</v>
      </c>
      <c r="D54" s="52"/>
      <c r="E54" s="52"/>
      <c r="F54" s="52"/>
      <c r="G54" s="49" t="s">
        <v>335</v>
      </c>
      <c r="H54" s="49" t="s">
        <v>125</v>
      </c>
      <c r="I54" s="49" t="s">
        <v>126</v>
      </c>
      <c r="J54" s="49" t="s">
        <v>161</v>
      </c>
      <c r="K54" s="51" t="s">
        <v>128</v>
      </c>
      <c r="L54" s="49" t="s">
        <v>162</v>
      </c>
      <c r="M54" s="49" t="s">
        <v>339</v>
      </c>
    </row>
    <row r="55" spans="1:13" ht="124.8" x14ac:dyDescent="0.3">
      <c r="A55" s="49" t="s">
        <v>340</v>
      </c>
      <c r="B55" s="50" t="s">
        <v>341</v>
      </c>
      <c r="C55" s="51" t="s">
        <v>342</v>
      </c>
      <c r="D55" s="52"/>
      <c r="E55" s="52"/>
      <c r="F55" s="52"/>
      <c r="G55" s="49" t="s">
        <v>294</v>
      </c>
      <c r="H55" s="49" t="s">
        <v>125</v>
      </c>
      <c r="I55" s="49" t="s">
        <v>176</v>
      </c>
      <c r="J55" s="49" t="s">
        <v>182</v>
      </c>
      <c r="K55" s="51" t="s">
        <v>183</v>
      </c>
      <c r="L55" s="49" t="s">
        <v>162</v>
      </c>
      <c r="M55" s="49" t="s">
        <v>339</v>
      </c>
    </row>
    <row r="56" spans="1:13" ht="154.5" customHeight="1" x14ac:dyDescent="0.3">
      <c r="A56" s="49" t="s">
        <v>343</v>
      </c>
      <c r="B56" s="50" t="s">
        <v>344</v>
      </c>
      <c r="C56" s="51" t="s">
        <v>345</v>
      </c>
      <c r="D56" s="52"/>
      <c r="E56" s="52"/>
      <c r="F56" s="52"/>
      <c r="G56" s="49" t="s">
        <v>294</v>
      </c>
      <c r="H56" s="49" t="s">
        <v>125</v>
      </c>
      <c r="I56" s="49" t="s">
        <v>346</v>
      </c>
      <c r="J56" s="49" t="s">
        <v>347</v>
      </c>
      <c r="K56" s="49" t="s">
        <v>348</v>
      </c>
      <c r="L56" s="49" t="s">
        <v>162</v>
      </c>
      <c r="M56" s="49" t="s">
        <v>146</v>
      </c>
    </row>
    <row r="57" spans="1:13" ht="89.25" customHeight="1" x14ac:dyDescent="0.3">
      <c r="A57" s="49" t="s">
        <v>349</v>
      </c>
      <c r="B57" s="50" t="s">
        <v>350</v>
      </c>
      <c r="C57" s="51" t="s">
        <v>351</v>
      </c>
      <c r="D57" s="52"/>
      <c r="E57" s="52"/>
      <c r="F57" s="52"/>
      <c r="G57" s="49" t="s">
        <v>294</v>
      </c>
      <c r="H57" s="49" t="s">
        <v>125</v>
      </c>
      <c r="I57" s="49" t="s">
        <v>126</v>
      </c>
      <c r="J57" s="49" t="s">
        <v>352</v>
      </c>
      <c r="K57" s="51" t="s">
        <v>128</v>
      </c>
      <c r="L57" s="49" t="s">
        <v>162</v>
      </c>
      <c r="M57" s="49" t="s">
        <v>146</v>
      </c>
    </row>
    <row r="58" spans="1:13" ht="75" customHeight="1" x14ac:dyDescent="0.3">
      <c r="A58" s="49" t="s">
        <v>353</v>
      </c>
      <c r="B58" s="50" t="s">
        <v>354</v>
      </c>
      <c r="C58" s="51" t="s">
        <v>355</v>
      </c>
      <c r="D58" s="52"/>
      <c r="E58" s="52" t="s">
        <v>356</v>
      </c>
      <c r="F58" s="52"/>
      <c r="G58" s="49" t="s">
        <v>294</v>
      </c>
      <c r="H58" s="49" t="s">
        <v>143</v>
      </c>
      <c r="I58" s="49" t="s">
        <v>126</v>
      </c>
      <c r="J58" s="49" t="s">
        <v>357</v>
      </c>
      <c r="K58" s="51" t="s">
        <v>128</v>
      </c>
      <c r="L58" s="49" t="s">
        <v>162</v>
      </c>
      <c r="M58" s="49" t="s">
        <v>146</v>
      </c>
    </row>
    <row r="59" spans="1:13" ht="122.25" customHeight="1" x14ac:dyDescent="0.3">
      <c r="A59" s="49" t="s">
        <v>358</v>
      </c>
      <c r="B59" s="50" t="s">
        <v>359</v>
      </c>
      <c r="C59" s="51" t="s">
        <v>360</v>
      </c>
      <c r="D59" s="52"/>
      <c r="E59" s="52"/>
      <c r="F59" s="52"/>
      <c r="G59" s="49" t="s">
        <v>361</v>
      </c>
      <c r="H59" s="49" t="s">
        <v>125</v>
      </c>
      <c r="I59" s="49" t="s">
        <v>176</v>
      </c>
      <c r="J59" s="49" t="s">
        <v>177</v>
      </c>
      <c r="K59" s="51" t="s">
        <v>362</v>
      </c>
      <c r="L59" s="49" t="s">
        <v>162</v>
      </c>
      <c r="M59" s="49" t="s">
        <v>155</v>
      </c>
    </row>
    <row r="60" spans="1:13" ht="135.75" customHeight="1" x14ac:dyDescent="0.3">
      <c r="A60" s="49" t="s">
        <v>363</v>
      </c>
      <c r="B60" s="50" t="s">
        <v>364</v>
      </c>
      <c r="C60" s="51" t="s">
        <v>365</v>
      </c>
      <c r="D60" s="52"/>
      <c r="E60" s="52"/>
      <c r="F60" s="52"/>
      <c r="G60" s="49" t="s">
        <v>361</v>
      </c>
      <c r="H60" s="49" t="s">
        <v>125</v>
      </c>
      <c r="I60" s="49" t="s">
        <v>176</v>
      </c>
      <c r="J60" s="49" t="s">
        <v>177</v>
      </c>
      <c r="K60" s="51" t="s">
        <v>362</v>
      </c>
      <c r="L60" s="49" t="s">
        <v>162</v>
      </c>
      <c r="M60" s="49" t="s">
        <v>155</v>
      </c>
    </row>
    <row r="61" spans="1:13" ht="102.75" customHeight="1" x14ac:dyDescent="0.3">
      <c r="A61" s="49" t="s">
        <v>366</v>
      </c>
      <c r="B61" s="50" t="s">
        <v>367</v>
      </c>
      <c r="C61" s="51" t="s">
        <v>368</v>
      </c>
      <c r="D61" s="52"/>
      <c r="E61" s="52"/>
      <c r="F61" s="52"/>
      <c r="G61" s="49" t="s">
        <v>361</v>
      </c>
      <c r="H61" s="49" t="s">
        <v>125</v>
      </c>
      <c r="I61" s="49" t="s">
        <v>176</v>
      </c>
      <c r="J61" s="49" t="s">
        <v>177</v>
      </c>
      <c r="K61" s="51" t="s">
        <v>362</v>
      </c>
      <c r="L61" s="49" t="s">
        <v>162</v>
      </c>
      <c r="M61" s="49" t="s">
        <v>155</v>
      </c>
    </row>
    <row r="62" spans="1:13" ht="188.25" customHeight="1" x14ac:dyDescent="0.3">
      <c r="A62" s="49" t="s">
        <v>369</v>
      </c>
      <c r="B62" s="50" t="s">
        <v>370</v>
      </c>
      <c r="C62" s="51" t="s">
        <v>371</v>
      </c>
      <c r="D62" s="52"/>
      <c r="E62" s="52"/>
      <c r="F62" s="20"/>
      <c r="G62" s="49" t="s">
        <v>361</v>
      </c>
      <c r="H62" s="49" t="s">
        <v>125</v>
      </c>
      <c r="I62" s="49" t="s">
        <v>126</v>
      </c>
      <c r="J62" s="49" t="s">
        <v>372</v>
      </c>
      <c r="K62" s="51" t="s">
        <v>128</v>
      </c>
      <c r="L62" s="49" t="s">
        <v>162</v>
      </c>
      <c r="M62" s="49" t="s">
        <v>146</v>
      </c>
    </row>
    <row r="63" spans="1:13" ht="109.2" x14ac:dyDescent="0.3">
      <c r="A63" s="49" t="s">
        <v>373</v>
      </c>
      <c r="B63" s="50" t="s">
        <v>374</v>
      </c>
      <c r="C63" s="51" t="s">
        <v>375</v>
      </c>
      <c r="D63" s="52"/>
      <c r="E63" s="52"/>
      <c r="F63" s="52"/>
      <c r="G63" s="49" t="s">
        <v>376</v>
      </c>
      <c r="H63" s="49" t="s">
        <v>125</v>
      </c>
      <c r="I63" s="49" t="s">
        <v>176</v>
      </c>
      <c r="J63" s="49" t="s">
        <v>177</v>
      </c>
      <c r="K63" s="51" t="s">
        <v>362</v>
      </c>
      <c r="L63" s="49" t="s">
        <v>162</v>
      </c>
      <c r="M63" s="49" t="s">
        <v>155</v>
      </c>
    </row>
    <row r="64" spans="1:13" ht="145.5" customHeight="1" x14ac:dyDescent="0.3">
      <c r="A64" s="49" t="s">
        <v>377</v>
      </c>
      <c r="B64" s="50" t="s">
        <v>378</v>
      </c>
      <c r="C64" s="51" t="s">
        <v>379</v>
      </c>
      <c r="D64" s="52"/>
      <c r="E64" s="52"/>
      <c r="F64" s="52"/>
      <c r="G64" s="49" t="s">
        <v>380</v>
      </c>
      <c r="H64" s="49" t="s">
        <v>125</v>
      </c>
      <c r="I64" s="49" t="s">
        <v>227</v>
      </c>
      <c r="J64" s="49" t="s">
        <v>211</v>
      </c>
      <c r="K64" s="51" t="s">
        <v>229</v>
      </c>
      <c r="L64" s="49" t="s">
        <v>162</v>
      </c>
      <c r="M64" s="49" t="s">
        <v>155</v>
      </c>
    </row>
    <row r="65" spans="1:13" ht="159" customHeight="1" x14ac:dyDescent="0.3">
      <c r="A65" s="49" t="s">
        <v>381</v>
      </c>
      <c r="B65" s="50" t="s">
        <v>382</v>
      </c>
      <c r="C65" s="51" t="s">
        <v>383</v>
      </c>
      <c r="D65" s="52"/>
      <c r="E65" s="52"/>
      <c r="F65" s="52"/>
      <c r="G65" s="49" t="s">
        <v>384</v>
      </c>
      <c r="H65" s="49" t="s">
        <v>385</v>
      </c>
      <c r="I65" s="49" t="s">
        <v>227</v>
      </c>
      <c r="J65" s="49" t="s">
        <v>386</v>
      </c>
      <c r="K65" s="51" t="s">
        <v>387</v>
      </c>
      <c r="L65" s="49" t="s">
        <v>145</v>
      </c>
      <c r="M65" s="49" t="s">
        <v>146</v>
      </c>
    </row>
    <row r="66" spans="1:13" ht="186.75" customHeight="1" x14ac:dyDescent="0.3">
      <c r="A66" s="49" t="s">
        <v>388</v>
      </c>
      <c r="B66" s="50" t="s">
        <v>389</v>
      </c>
      <c r="C66" s="51" t="s">
        <v>390</v>
      </c>
      <c r="D66" s="52" t="s">
        <v>391</v>
      </c>
      <c r="E66" s="52" t="s">
        <v>392</v>
      </c>
      <c r="F66" s="52" t="s">
        <v>393</v>
      </c>
      <c r="G66" s="49" t="s">
        <v>384</v>
      </c>
      <c r="H66" s="49" t="s">
        <v>385</v>
      </c>
      <c r="I66" s="49" t="s">
        <v>227</v>
      </c>
      <c r="J66" s="49" t="s">
        <v>386</v>
      </c>
      <c r="K66" s="51" t="s">
        <v>394</v>
      </c>
      <c r="L66" s="49" t="s">
        <v>145</v>
      </c>
      <c r="M66" s="49" t="s">
        <v>171</v>
      </c>
    </row>
    <row r="67" spans="1:13" ht="166.5" customHeight="1" x14ac:dyDescent="0.3">
      <c r="A67" s="49" t="s">
        <v>395</v>
      </c>
      <c r="B67" s="50" t="s">
        <v>396</v>
      </c>
      <c r="C67" s="51" t="s">
        <v>397</v>
      </c>
      <c r="D67" s="52" t="s">
        <v>398</v>
      </c>
      <c r="E67" s="52">
        <v>0.59</v>
      </c>
      <c r="F67" s="52">
        <v>0.75</v>
      </c>
      <c r="G67" s="49" t="s">
        <v>384</v>
      </c>
      <c r="H67" s="49" t="s">
        <v>385</v>
      </c>
      <c r="I67" s="49" t="s">
        <v>227</v>
      </c>
      <c r="J67" s="49" t="s">
        <v>323</v>
      </c>
      <c r="K67" s="49" t="s">
        <v>387</v>
      </c>
      <c r="L67" s="49" t="s">
        <v>190</v>
      </c>
      <c r="M67" s="49"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Wastewater</vt:lpstr>
      <vt:lpstr>Small &amp; Natural Trmt. Systems</vt:lpstr>
      <vt:lpstr>Agriculture</vt:lpstr>
      <vt:lpstr>Urban Stormwater</vt:lpstr>
      <vt:lpstr>Septic Systems</vt:lpstr>
      <vt:lpstr>GPNM Toolbox BMPs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 Jones</dc:creator>
  <cp:lastModifiedBy>Nancy Bermas</cp:lastModifiedBy>
  <cp:lastPrinted>2016-12-12T14:00:16Z</cp:lastPrinted>
  <dcterms:created xsi:type="dcterms:W3CDTF">2016-11-10T03:11:23Z</dcterms:created>
  <dcterms:modified xsi:type="dcterms:W3CDTF">2017-01-26T02:12:41Z</dcterms:modified>
</cp:coreProperties>
</file>